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JAVIER\Carpeta en Red\Estadistica\Informe Estadístico Mensual\"/>
    </mc:Choice>
  </mc:AlternateContent>
  <xr:revisionPtr revIDLastSave="0" documentId="13_ncr:1_{F1028DB7-717C-42E7-BE2D-199A0F49FC86}" xr6:coauthVersionLast="46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71" i="14" l="1"/>
  <c r="V71" i="14" s="1"/>
  <c r="T73" i="14"/>
  <c r="T53" i="14"/>
  <c r="V53" i="14" s="1"/>
  <c r="T35" i="14"/>
  <c r="V35" i="14" s="1"/>
  <c r="U17" i="14"/>
  <c r="V17" i="14"/>
  <c r="T17" i="14"/>
  <c r="I71" i="14"/>
  <c r="J71" i="14" s="1"/>
  <c r="I53" i="14"/>
  <c r="J53" i="14" s="1"/>
  <c r="I35" i="14"/>
  <c r="J35" i="14" s="1"/>
  <c r="I17" i="14"/>
  <c r="J17" i="14" s="1"/>
  <c r="T160" i="4"/>
  <c r="V160" i="4" s="1"/>
  <c r="V159" i="4"/>
  <c r="T159" i="4"/>
  <c r="U159" i="4" s="1"/>
  <c r="T142" i="4"/>
  <c r="V142" i="4" s="1"/>
  <c r="V141" i="4"/>
  <c r="T141" i="4"/>
  <c r="U141" i="4" s="1"/>
  <c r="T124" i="4"/>
  <c r="V124" i="4" s="1"/>
  <c r="V123" i="4"/>
  <c r="T123" i="4"/>
  <c r="U123" i="4" s="1"/>
  <c r="T106" i="4"/>
  <c r="V106" i="4" s="1"/>
  <c r="V105" i="4"/>
  <c r="T105" i="4"/>
  <c r="U105" i="4" s="1"/>
  <c r="T88" i="4"/>
  <c r="V88" i="4" s="1"/>
  <c r="V87" i="4"/>
  <c r="T87" i="4"/>
  <c r="U87" i="4" s="1"/>
  <c r="T70" i="4"/>
  <c r="V70" i="4" s="1"/>
  <c r="V69" i="4"/>
  <c r="T69" i="4"/>
  <c r="U69" i="4" s="1"/>
  <c r="T52" i="4"/>
  <c r="V52" i="4" s="1"/>
  <c r="V51" i="4"/>
  <c r="T51" i="4"/>
  <c r="U51" i="4" s="1"/>
  <c r="T34" i="4"/>
  <c r="V34" i="4" s="1"/>
  <c r="V33" i="4"/>
  <c r="T33" i="4"/>
  <c r="U33" i="4" s="1"/>
  <c r="U15" i="4"/>
  <c r="V15" i="4"/>
  <c r="U16" i="4"/>
  <c r="V16" i="4"/>
  <c r="T16" i="4"/>
  <c r="T15" i="4"/>
  <c r="I159" i="4"/>
  <c r="J159" i="4" s="1"/>
  <c r="I160" i="4"/>
  <c r="J160" i="4"/>
  <c r="I141" i="4"/>
  <c r="J141" i="4"/>
  <c r="I142" i="4"/>
  <c r="J142" i="4"/>
  <c r="I123" i="4"/>
  <c r="J123" i="4" s="1"/>
  <c r="I124" i="4"/>
  <c r="J124" i="4"/>
  <c r="I105" i="4"/>
  <c r="J105" i="4"/>
  <c r="I106" i="4"/>
  <c r="J106" i="4"/>
  <c r="I87" i="4"/>
  <c r="J87" i="4" s="1"/>
  <c r="I88" i="4"/>
  <c r="J88" i="4"/>
  <c r="I69" i="4"/>
  <c r="J69" i="4" s="1"/>
  <c r="I70" i="4"/>
  <c r="J70" i="4"/>
  <c r="I51" i="4"/>
  <c r="J51" i="4" s="1"/>
  <c r="I52" i="4"/>
  <c r="J52" i="4"/>
  <c r="I33" i="4"/>
  <c r="J33" i="4" s="1"/>
  <c r="I34" i="4"/>
  <c r="J34" i="4"/>
  <c r="I15" i="4"/>
  <c r="J15" i="4" s="1"/>
  <c r="I16" i="4"/>
  <c r="J16" i="4"/>
  <c r="I161" i="3"/>
  <c r="J161" i="3" s="1"/>
  <c r="I143" i="3"/>
  <c r="J143" i="3" s="1"/>
  <c r="I125" i="3"/>
  <c r="J125" i="3" s="1"/>
  <c r="I107" i="3"/>
  <c r="J107" i="3" s="1"/>
  <c r="I89" i="3"/>
  <c r="J89" i="3" s="1"/>
  <c r="I71" i="3"/>
  <c r="J71" i="3" s="1"/>
  <c r="I53" i="3"/>
  <c r="J53" i="3" s="1"/>
  <c r="I35" i="3"/>
  <c r="J35" i="3" s="1"/>
  <c r="I17" i="3"/>
  <c r="J17" i="3" s="1"/>
  <c r="I89" i="2"/>
  <c r="J89" i="2" s="1"/>
  <c r="I53" i="2"/>
  <c r="J53" i="2" s="1"/>
  <c r="I35" i="2"/>
  <c r="J35" i="2" s="1"/>
  <c r="I17" i="2"/>
  <c r="J17" i="2"/>
  <c r="I71" i="1"/>
  <c r="J71" i="1" s="1"/>
  <c r="I53" i="1"/>
  <c r="J53" i="1" s="1"/>
  <c r="I35" i="1"/>
  <c r="J35" i="1" s="1"/>
  <c r="I17" i="1"/>
  <c r="J17" i="1" s="1"/>
  <c r="T161" i="3"/>
  <c r="V161" i="3" s="1"/>
  <c r="T143" i="3"/>
  <c r="V143" i="3" s="1"/>
  <c r="T125" i="3"/>
  <c r="V125" i="3" s="1"/>
  <c r="T107" i="3"/>
  <c r="V107" i="3" s="1"/>
  <c r="T89" i="3"/>
  <c r="V89" i="3" s="1"/>
  <c r="T71" i="3"/>
  <c r="V71" i="3" s="1"/>
  <c r="T53" i="3"/>
  <c r="V53" i="3" s="1"/>
  <c r="T35" i="3"/>
  <c r="V35" i="3" s="1"/>
  <c r="T89" i="2"/>
  <c r="V89" i="2" s="1"/>
  <c r="T53" i="2"/>
  <c r="V53" i="2" s="1"/>
  <c r="T35" i="2"/>
  <c r="V35" i="2" s="1"/>
  <c r="U17" i="2"/>
  <c r="V17" i="2"/>
  <c r="T17" i="2"/>
  <c r="T71" i="1"/>
  <c r="V71" i="1" s="1"/>
  <c r="T53" i="1"/>
  <c r="U53" i="1" s="1"/>
  <c r="T35" i="1"/>
  <c r="V35" i="1" s="1"/>
  <c r="T17" i="1"/>
  <c r="V17" i="1" s="1"/>
  <c r="T136" i="12"/>
  <c r="V136" i="12" s="1"/>
  <c r="T119" i="12"/>
  <c r="V119" i="12" s="1"/>
  <c r="T102" i="12"/>
  <c r="V102" i="12" s="1"/>
  <c r="T104" i="12"/>
  <c r="T85" i="12"/>
  <c r="V85" i="12" s="1"/>
  <c r="T68" i="12"/>
  <c r="V68" i="12" s="1"/>
  <c r="T51" i="12"/>
  <c r="V51" i="12" s="1"/>
  <c r="I136" i="12"/>
  <c r="J136" i="12" s="1"/>
  <c r="I119" i="12"/>
  <c r="J119" i="12" s="1"/>
  <c r="I102" i="12"/>
  <c r="J102" i="12" s="1"/>
  <c r="I85" i="12"/>
  <c r="J85" i="12" s="1"/>
  <c r="I68" i="12"/>
  <c r="J68" i="12" s="1"/>
  <c r="I51" i="12"/>
  <c r="J51" i="12" s="1"/>
  <c r="I34" i="12"/>
  <c r="J34" i="12" s="1"/>
  <c r="I17" i="12"/>
  <c r="J17" i="12" s="1"/>
  <c r="T479" i="7"/>
  <c r="V479" i="7" s="1"/>
  <c r="V478" i="7"/>
  <c r="T478" i="7"/>
  <c r="U478" i="7" s="1"/>
  <c r="V477" i="7"/>
  <c r="U477" i="7"/>
  <c r="T477" i="7"/>
  <c r="T461" i="7"/>
  <c r="V461" i="7" s="1"/>
  <c r="V460" i="7"/>
  <c r="T460" i="7"/>
  <c r="U460" i="7" s="1"/>
  <c r="V459" i="7"/>
  <c r="U459" i="7"/>
  <c r="T459" i="7"/>
  <c r="T443" i="7"/>
  <c r="V443" i="7" s="1"/>
  <c r="V442" i="7"/>
  <c r="T442" i="7"/>
  <c r="U442" i="7" s="1"/>
  <c r="V441" i="7"/>
  <c r="U441" i="7"/>
  <c r="T441" i="7"/>
  <c r="T425" i="7"/>
  <c r="V425" i="7" s="1"/>
  <c r="V424" i="7"/>
  <c r="T424" i="7"/>
  <c r="U424" i="7" s="1"/>
  <c r="V423" i="7"/>
  <c r="U423" i="7"/>
  <c r="T423" i="7"/>
  <c r="T407" i="7"/>
  <c r="V407" i="7" s="1"/>
  <c r="V406" i="7"/>
  <c r="T406" i="7"/>
  <c r="U406" i="7" s="1"/>
  <c r="V405" i="7"/>
  <c r="U405" i="7"/>
  <c r="T405" i="7"/>
  <c r="T389" i="7"/>
  <c r="V389" i="7" s="1"/>
  <c r="V388" i="7"/>
  <c r="T388" i="7"/>
  <c r="U388" i="7" s="1"/>
  <c r="V387" i="7"/>
  <c r="U387" i="7"/>
  <c r="T387" i="7"/>
  <c r="T371" i="7"/>
  <c r="V371" i="7" s="1"/>
  <c r="V370" i="7"/>
  <c r="T370" i="7"/>
  <c r="U370" i="7" s="1"/>
  <c r="V369" i="7"/>
  <c r="U369" i="7"/>
  <c r="T369" i="7"/>
  <c r="T353" i="7"/>
  <c r="V353" i="7" s="1"/>
  <c r="V352" i="7"/>
  <c r="T352" i="7"/>
  <c r="U352" i="7" s="1"/>
  <c r="V351" i="7"/>
  <c r="U351" i="7"/>
  <c r="T351" i="7"/>
  <c r="T333" i="7"/>
  <c r="U333" i="7" s="1"/>
  <c r="T334" i="7"/>
  <c r="V334" i="7" s="1"/>
  <c r="U334" i="7"/>
  <c r="T335" i="7"/>
  <c r="V335" i="7" s="1"/>
  <c r="T318" i="7"/>
  <c r="V318" i="7" s="1"/>
  <c r="V317" i="7"/>
  <c r="T317" i="7"/>
  <c r="U317" i="7" s="1"/>
  <c r="V316" i="7"/>
  <c r="U316" i="7"/>
  <c r="T316" i="7"/>
  <c r="T300" i="7"/>
  <c r="V300" i="7" s="1"/>
  <c r="V299" i="7"/>
  <c r="T299" i="7"/>
  <c r="U299" i="7" s="1"/>
  <c r="V298" i="7"/>
  <c r="U298" i="7"/>
  <c r="T298" i="7"/>
  <c r="T282" i="7"/>
  <c r="V282" i="7" s="1"/>
  <c r="V281" i="7"/>
  <c r="T281" i="7"/>
  <c r="U281" i="7" s="1"/>
  <c r="V280" i="7"/>
  <c r="U280" i="7"/>
  <c r="T280" i="7"/>
  <c r="T264" i="7"/>
  <c r="V264" i="7" s="1"/>
  <c r="V263" i="7"/>
  <c r="T263" i="7"/>
  <c r="U263" i="7" s="1"/>
  <c r="V262" i="7"/>
  <c r="U262" i="7"/>
  <c r="T262" i="7"/>
  <c r="T246" i="7"/>
  <c r="V246" i="7" s="1"/>
  <c r="V245" i="7"/>
  <c r="T245" i="7"/>
  <c r="U245" i="7" s="1"/>
  <c r="V244" i="7"/>
  <c r="U244" i="7"/>
  <c r="T244" i="7"/>
  <c r="T228" i="7"/>
  <c r="V228" i="7" s="1"/>
  <c r="V227" i="7"/>
  <c r="T227" i="7"/>
  <c r="U227" i="7" s="1"/>
  <c r="V226" i="7"/>
  <c r="U226" i="7"/>
  <c r="T226" i="7"/>
  <c r="T210" i="7"/>
  <c r="V210" i="7" s="1"/>
  <c r="V209" i="7"/>
  <c r="T209" i="7"/>
  <c r="U209" i="7" s="1"/>
  <c r="V208" i="7"/>
  <c r="U208" i="7"/>
  <c r="T208" i="7"/>
  <c r="T192" i="7"/>
  <c r="V192" i="7" s="1"/>
  <c r="V191" i="7"/>
  <c r="T191" i="7"/>
  <c r="U191" i="7" s="1"/>
  <c r="V190" i="7"/>
  <c r="U190" i="7"/>
  <c r="T190" i="7"/>
  <c r="T174" i="7"/>
  <c r="V174" i="7" s="1"/>
  <c r="V173" i="7"/>
  <c r="T173" i="7"/>
  <c r="U173" i="7" s="1"/>
  <c r="V172" i="7"/>
  <c r="U172" i="7"/>
  <c r="T172" i="7"/>
  <c r="T157" i="7"/>
  <c r="V157" i="7" s="1"/>
  <c r="V156" i="7"/>
  <c r="T156" i="7"/>
  <c r="U156" i="7" s="1"/>
  <c r="V155" i="7"/>
  <c r="U155" i="7"/>
  <c r="T155" i="7"/>
  <c r="T139" i="7"/>
  <c r="V139" i="7" s="1"/>
  <c r="V138" i="7"/>
  <c r="T138" i="7"/>
  <c r="U138" i="7" s="1"/>
  <c r="V137" i="7"/>
  <c r="U137" i="7"/>
  <c r="T137" i="7"/>
  <c r="T121" i="7"/>
  <c r="V121" i="7" s="1"/>
  <c r="V120" i="7"/>
  <c r="T120" i="7"/>
  <c r="U120" i="7" s="1"/>
  <c r="V119" i="7"/>
  <c r="U119" i="7"/>
  <c r="T119" i="7"/>
  <c r="T103" i="7"/>
  <c r="V103" i="7" s="1"/>
  <c r="V102" i="7"/>
  <c r="T102" i="7"/>
  <c r="U102" i="7" s="1"/>
  <c r="V101" i="7"/>
  <c r="U101" i="7"/>
  <c r="T101" i="7"/>
  <c r="T85" i="7"/>
  <c r="V85" i="7" s="1"/>
  <c r="V84" i="7"/>
  <c r="T84" i="7"/>
  <c r="U84" i="7" s="1"/>
  <c r="V83" i="7"/>
  <c r="U83" i="7"/>
  <c r="T83" i="7"/>
  <c r="T67" i="7"/>
  <c r="V67" i="7" s="1"/>
  <c r="V66" i="7"/>
  <c r="T66" i="7"/>
  <c r="U66" i="7" s="1"/>
  <c r="V65" i="7"/>
  <c r="U65" i="7"/>
  <c r="T65" i="7"/>
  <c r="T49" i="7"/>
  <c r="V49" i="7" s="1"/>
  <c r="V48" i="7"/>
  <c r="T48" i="7"/>
  <c r="U48" i="7" s="1"/>
  <c r="V47" i="7"/>
  <c r="U47" i="7"/>
  <c r="T47" i="7"/>
  <c r="T31" i="7"/>
  <c r="V31" i="7" s="1"/>
  <c r="V30" i="7"/>
  <c r="T30" i="7"/>
  <c r="U30" i="7" s="1"/>
  <c r="V29" i="7"/>
  <c r="U29" i="7"/>
  <c r="T29" i="7"/>
  <c r="U11" i="7"/>
  <c r="V11" i="7"/>
  <c r="U12" i="7"/>
  <c r="V12" i="7"/>
  <c r="U13" i="7"/>
  <c r="V13" i="7"/>
  <c r="T13" i="7"/>
  <c r="T12" i="7"/>
  <c r="T11" i="7"/>
  <c r="I477" i="7"/>
  <c r="J477" i="7" s="1"/>
  <c r="I478" i="7"/>
  <c r="J478" i="7" s="1"/>
  <c r="I479" i="7"/>
  <c r="J479" i="7" s="1"/>
  <c r="I459" i="7"/>
  <c r="J459" i="7" s="1"/>
  <c r="I460" i="7"/>
  <c r="J460" i="7"/>
  <c r="I441" i="7"/>
  <c r="J441" i="7" s="1"/>
  <c r="I442" i="7"/>
  <c r="J442" i="7" s="1"/>
  <c r="I443" i="7"/>
  <c r="J443" i="7" s="1"/>
  <c r="I423" i="7"/>
  <c r="J423" i="7" s="1"/>
  <c r="I424" i="7"/>
  <c r="J424" i="7" s="1"/>
  <c r="I425" i="7"/>
  <c r="J425" i="7" s="1"/>
  <c r="I405" i="7"/>
  <c r="J405" i="7" s="1"/>
  <c r="I406" i="7"/>
  <c r="J406" i="7" s="1"/>
  <c r="I407" i="7"/>
  <c r="J407" i="7" s="1"/>
  <c r="I387" i="7"/>
  <c r="J387" i="7" s="1"/>
  <c r="I388" i="7"/>
  <c r="J388" i="7" s="1"/>
  <c r="I389" i="7"/>
  <c r="J389" i="7" s="1"/>
  <c r="I369" i="7"/>
  <c r="J369" i="7" s="1"/>
  <c r="I370" i="7"/>
  <c r="J370" i="7" s="1"/>
  <c r="I371" i="7"/>
  <c r="J371" i="7" s="1"/>
  <c r="I351" i="7"/>
  <c r="J351" i="7" s="1"/>
  <c r="I352" i="7"/>
  <c r="J352" i="7" s="1"/>
  <c r="I353" i="7"/>
  <c r="J353" i="7" s="1"/>
  <c r="I333" i="7"/>
  <c r="J333" i="7" s="1"/>
  <c r="I334" i="7"/>
  <c r="J334" i="7" s="1"/>
  <c r="I335" i="7"/>
  <c r="J335" i="7" s="1"/>
  <c r="I316" i="7"/>
  <c r="J316" i="7"/>
  <c r="I317" i="7"/>
  <c r="J317" i="7"/>
  <c r="I318" i="7"/>
  <c r="J318" i="7"/>
  <c r="I300" i="7"/>
  <c r="J300" i="7" s="1"/>
  <c r="I298" i="7"/>
  <c r="J298" i="7" s="1"/>
  <c r="I299" i="7"/>
  <c r="J299" i="7"/>
  <c r="I280" i="7"/>
  <c r="J280" i="7" s="1"/>
  <c r="I281" i="7"/>
  <c r="J281" i="7" s="1"/>
  <c r="I282" i="7"/>
  <c r="J282" i="7" s="1"/>
  <c r="I262" i="7"/>
  <c r="J262" i="7" s="1"/>
  <c r="I263" i="7"/>
  <c r="J263" i="7" s="1"/>
  <c r="I264" i="7"/>
  <c r="J264" i="7" s="1"/>
  <c r="I244" i="7"/>
  <c r="J244" i="7" s="1"/>
  <c r="I245" i="7"/>
  <c r="J245" i="7" s="1"/>
  <c r="I246" i="7"/>
  <c r="J246" i="7" s="1"/>
  <c r="I226" i="7"/>
  <c r="J226" i="7" s="1"/>
  <c r="I227" i="7"/>
  <c r="J227" i="7"/>
  <c r="I228" i="7"/>
  <c r="J228" i="7" s="1"/>
  <c r="I208" i="7"/>
  <c r="J208" i="7" s="1"/>
  <c r="I209" i="7"/>
  <c r="J209" i="7" s="1"/>
  <c r="I210" i="7"/>
  <c r="J210" i="7" s="1"/>
  <c r="I190" i="7"/>
  <c r="J190" i="7" s="1"/>
  <c r="I191" i="7"/>
  <c r="J191" i="7" s="1"/>
  <c r="I192" i="7"/>
  <c r="J192" i="7" s="1"/>
  <c r="I172" i="7"/>
  <c r="J172" i="7" s="1"/>
  <c r="I173" i="7"/>
  <c r="J173" i="7" s="1"/>
  <c r="I174" i="7"/>
  <c r="J174" i="7" s="1"/>
  <c r="I155" i="7"/>
  <c r="J155" i="7"/>
  <c r="I156" i="7"/>
  <c r="J156" i="7"/>
  <c r="I157" i="7"/>
  <c r="J157" i="7"/>
  <c r="I137" i="7"/>
  <c r="J137" i="7" s="1"/>
  <c r="I138" i="7"/>
  <c r="J138" i="7" s="1"/>
  <c r="I139" i="7"/>
  <c r="J139" i="7" s="1"/>
  <c r="I119" i="7"/>
  <c r="J119" i="7" s="1"/>
  <c r="I120" i="7"/>
  <c r="J120" i="7" s="1"/>
  <c r="I121" i="7"/>
  <c r="J121" i="7" s="1"/>
  <c r="I101" i="7"/>
  <c r="J101" i="7" s="1"/>
  <c r="I102" i="7"/>
  <c r="J102" i="7" s="1"/>
  <c r="I103" i="7"/>
  <c r="J103" i="7" s="1"/>
  <c r="I83" i="7"/>
  <c r="J83" i="7" s="1"/>
  <c r="I84" i="7"/>
  <c r="J84" i="7" s="1"/>
  <c r="I85" i="7"/>
  <c r="J85" i="7" s="1"/>
  <c r="I65" i="7"/>
  <c r="J65" i="7"/>
  <c r="I66" i="7"/>
  <c r="J66" i="7"/>
  <c r="I67" i="7"/>
  <c r="J67" i="7"/>
  <c r="I47" i="7"/>
  <c r="J47" i="7" s="1"/>
  <c r="I48" i="7"/>
  <c r="J48" i="7"/>
  <c r="I49" i="7"/>
  <c r="J49" i="7" s="1"/>
  <c r="I29" i="7"/>
  <c r="J29" i="7" s="1"/>
  <c r="I30" i="7"/>
  <c r="J30" i="7"/>
  <c r="I31" i="7"/>
  <c r="J31" i="7" s="1"/>
  <c r="I13" i="7"/>
  <c r="J13" i="7" s="1"/>
  <c r="I11" i="7"/>
  <c r="J11" i="7" s="1"/>
  <c r="I12" i="7"/>
  <c r="J12" i="7"/>
  <c r="U71" i="14" l="1"/>
  <c r="U53" i="14"/>
  <c r="U35" i="14"/>
  <c r="U160" i="4"/>
  <c r="U142" i="4"/>
  <c r="U124" i="4"/>
  <c r="U106" i="4"/>
  <c r="U88" i="4"/>
  <c r="U70" i="4"/>
  <c r="U52" i="4"/>
  <c r="U34" i="4"/>
  <c r="T17" i="3"/>
  <c r="V53" i="1"/>
  <c r="U17" i="1"/>
  <c r="U161" i="3"/>
  <c r="U143" i="3"/>
  <c r="U125" i="3"/>
  <c r="U107" i="3"/>
  <c r="U89" i="3"/>
  <c r="U71" i="3"/>
  <c r="U53" i="3"/>
  <c r="U35" i="3"/>
  <c r="U89" i="2"/>
  <c r="U53" i="2"/>
  <c r="U35" i="2"/>
  <c r="I71" i="2"/>
  <c r="U71" i="1"/>
  <c r="U35" i="1"/>
  <c r="U136" i="12"/>
  <c r="U119" i="12"/>
  <c r="U102" i="12"/>
  <c r="U85" i="12"/>
  <c r="U68" i="12"/>
  <c r="U51" i="12"/>
  <c r="U479" i="7"/>
  <c r="U461" i="7"/>
  <c r="U443" i="7"/>
  <c r="U425" i="7"/>
  <c r="U407" i="7"/>
  <c r="U389" i="7"/>
  <c r="U371" i="7"/>
  <c r="U353" i="7"/>
  <c r="U335" i="7"/>
  <c r="V333" i="7"/>
  <c r="U318" i="7"/>
  <c r="U300" i="7"/>
  <c r="U282" i="7"/>
  <c r="U264" i="7"/>
  <c r="U246" i="7"/>
  <c r="U228" i="7"/>
  <c r="U210" i="7"/>
  <c r="U192" i="7"/>
  <c r="U174" i="7"/>
  <c r="U157" i="7"/>
  <c r="U139" i="7"/>
  <c r="U121" i="7"/>
  <c r="U103" i="7"/>
  <c r="U85" i="7"/>
  <c r="U67" i="7"/>
  <c r="U49" i="7"/>
  <c r="U31" i="7"/>
  <c r="V17" i="3" l="1"/>
  <c r="U17" i="3"/>
  <c r="J71" i="2"/>
  <c r="T71" i="2"/>
  <c r="T159" i="6"/>
  <c r="U159" i="6" s="1"/>
  <c r="T141" i="6"/>
  <c r="U141" i="6" s="1"/>
  <c r="T123" i="6"/>
  <c r="U123" i="6" s="1"/>
  <c r="T106" i="6"/>
  <c r="V106" i="6" s="1"/>
  <c r="T88" i="6"/>
  <c r="V88" i="6" s="1"/>
  <c r="T70" i="6"/>
  <c r="V70" i="6" s="1"/>
  <c r="T53" i="6"/>
  <c r="V53" i="6" s="1"/>
  <c r="T35" i="6"/>
  <c r="V35" i="6" s="1"/>
  <c r="U17" i="6"/>
  <c r="V17" i="6"/>
  <c r="T17" i="6"/>
  <c r="I159" i="6"/>
  <c r="J159" i="6" s="1"/>
  <c r="I141" i="6"/>
  <c r="J141" i="6" s="1"/>
  <c r="I123" i="6"/>
  <c r="J123" i="6" s="1"/>
  <c r="I106" i="6"/>
  <c r="J106" i="6" s="1"/>
  <c r="I88" i="6"/>
  <c r="J88" i="6" s="1"/>
  <c r="I70" i="6"/>
  <c r="J70" i="6" s="1"/>
  <c r="I53" i="6"/>
  <c r="J53" i="6" s="1"/>
  <c r="I35" i="6"/>
  <c r="J35" i="6" s="1"/>
  <c r="I17" i="6"/>
  <c r="J17" i="6" s="1"/>
  <c r="T71" i="5"/>
  <c r="V71" i="5" s="1"/>
  <c r="T53" i="5"/>
  <c r="V53" i="5" s="1"/>
  <c r="T35" i="5"/>
  <c r="V35" i="5" s="1"/>
  <c r="U17" i="5"/>
  <c r="V17" i="5"/>
  <c r="T17" i="5"/>
  <c r="I71" i="5"/>
  <c r="J71" i="5" s="1"/>
  <c r="I53" i="5"/>
  <c r="J53" i="5" s="1"/>
  <c r="I35" i="5"/>
  <c r="J35" i="5"/>
  <c r="I17" i="5"/>
  <c r="J17" i="5" s="1"/>
  <c r="V71" i="2" l="1"/>
  <c r="U71" i="2"/>
  <c r="V159" i="6"/>
  <c r="V141" i="6"/>
  <c r="V123" i="6"/>
  <c r="U106" i="6"/>
  <c r="U88" i="6"/>
  <c r="U70" i="6"/>
  <c r="U53" i="6"/>
  <c r="U35" i="6"/>
  <c r="U71" i="5"/>
  <c r="U53" i="5"/>
  <c r="U35" i="5"/>
  <c r="T135" i="12" l="1"/>
  <c r="V135" i="12" s="1"/>
  <c r="T118" i="12"/>
  <c r="V118" i="12" s="1"/>
  <c r="T101" i="12"/>
  <c r="V101" i="12" s="1"/>
  <c r="T84" i="12"/>
  <c r="V84" i="12" s="1"/>
  <c r="V67" i="12"/>
  <c r="T67" i="12"/>
  <c r="U67" i="12" s="1"/>
  <c r="T50" i="12"/>
  <c r="V50" i="12" s="1"/>
  <c r="I134" i="12"/>
  <c r="J134" i="12" s="1"/>
  <c r="I135" i="12"/>
  <c r="J135" i="12"/>
  <c r="I117" i="12"/>
  <c r="J117" i="12" s="1"/>
  <c r="I118" i="12"/>
  <c r="J118" i="12" s="1"/>
  <c r="I100" i="12"/>
  <c r="J100" i="12" s="1"/>
  <c r="I101" i="12"/>
  <c r="J101" i="12" s="1"/>
  <c r="I83" i="12"/>
  <c r="J83" i="12" s="1"/>
  <c r="I84" i="12"/>
  <c r="J84" i="12" s="1"/>
  <c r="I66" i="12"/>
  <c r="J66" i="12" s="1"/>
  <c r="I67" i="12"/>
  <c r="J67" i="12"/>
  <c r="J50" i="12"/>
  <c r="I49" i="12"/>
  <c r="I50" i="12"/>
  <c r="I33" i="12"/>
  <c r="J33" i="12" s="1"/>
  <c r="I32" i="12"/>
  <c r="I16" i="12"/>
  <c r="J16" i="12" s="1"/>
  <c r="I15" i="12"/>
  <c r="T70" i="14"/>
  <c r="V70" i="14" s="1"/>
  <c r="T52" i="14"/>
  <c r="V52" i="14" s="1"/>
  <c r="T34" i="14"/>
  <c r="V34" i="14" s="1"/>
  <c r="U16" i="14"/>
  <c r="V16" i="14"/>
  <c r="T16" i="14"/>
  <c r="I70" i="14"/>
  <c r="J70" i="14" s="1"/>
  <c r="I52" i="14"/>
  <c r="J52" i="14"/>
  <c r="I34" i="14"/>
  <c r="J34" i="14"/>
  <c r="I16" i="14"/>
  <c r="J16" i="14"/>
  <c r="T533" i="8"/>
  <c r="U533" i="8" s="1"/>
  <c r="T534" i="8"/>
  <c r="V534" i="8" s="1"/>
  <c r="U534" i="8"/>
  <c r="T515" i="8"/>
  <c r="U515" i="8" s="1"/>
  <c r="T516" i="8"/>
  <c r="V516" i="8" s="1"/>
  <c r="U516" i="8"/>
  <c r="T497" i="8"/>
  <c r="U497" i="8" s="1"/>
  <c r="T498" i="8"/>
  <c r="V498" i="8" s="1"/>
  <c r="U498" i="8"/>
  <c r="T479" i="8"/>
  <c r="U479" i="8" s="1"/>
  <c r="T480" i="8"/>
  <c r="V480" i="8" s="1"/>
  <c r="U480" i="8"/>
  <c r="T461" i="8"/>
  <c r="U461" i="8" s="1"/>
  <c r="T462" i="8"/>
  <c r="V462" i="8" s="1"/>
  <c r="U462" i="8"/>
  <c r="T443" i="8"/>
  <c r="U443" i="8" s="1"/>
  <c r="T444" i="8"/>
  <c r="V444" i="8" s="1"/>
  <c r="U444" i="8"/>
  <c r="T425" i="8"/>
  <c r="U425" i="8" s="1"/>
  <c r="T426" i="8"/>
  <c r="U426" i="8" s="1"/>
  <c r="T407" i="8"/>
  <c r="U407" i="8" s="1"/>
  <c r="T408" i="8"/>
  <c r="V408" i="8" s="1"/>
  <c r="U408" i="8"/>
  <c r="T389" i="8"/>
  <c r="U389" i="8" s="1"/>
  <c r="T390" i="8"/>
  <c r="V390" i="8" s="1"/>
  <c r="U390" i="8"/>
  <c r="T371" i="8"/>
  <c r="U371" i="8" s="1"/>
  <c r="T372" i="8"/>
  <c r="U372" i="8" s="1"/>
  <c r="T355" i="8"/>
  <c r="V355" i="8" s="1"/>
  <c r="V354" i="8"/>
  <c r="T354" i="8"/>
  <c r="U354" i="8" s="1"/>
  <c r="T337" i="8"/>
  <c r="V337" i="8" s="1"/>
  <c r="T336" i="8"/>
  <c r="U336" i="8" s="1"/>
  <c r="T319" i="8"/>
  <c r="V319" i="8" s="1"/>
  <c r="V318" i="8"/>
  <c r="T318" i="8"/>
  <c r="U318" i="8" s="1"/>
  <c r="T301" i="8"/>
  <c r="V301" i="8" s="1"/>
  <c r="V300" i="8"/>
  <c r="T300" i="8"/>
  <c r="U300" i="8" s="1"/>
  <c r="T283" i="8"/>
  <c r="V283" i="8" s="1"/>
  <c r="V282" i="8"/>
  <c r="T282" i="8"/>
  <c r="U282" i="8" s="1"/>
  <c r="T265" i="8"/>
  <c r="V265" i="8" s="1"/>
  <c r="V264" i="8"/>
  <c r="T264" i="8"/>
  <c r="U264" i="8" s="1"/>
  <c r="T247" i="8"/>
  <c r="V247" i="8" s="1"/>
  <c r="V246" i="8"/>
  <c r="T246" i="8"/>
  <c r="U246" i="8" s="1"/>
  <c r="T229" i="8"/>
  <c r="V229" i="8" s="1"/>
  <c r="T228" i="8"/>
  <c r="U228" i="8" s="1"/>
  <c r="T211" i="8"/>
  <c r="V211" i="8" s="1"/>
  <c r="V210" i="8"/>
  <c r="T210" i="8"/>
  <c r="U210" i="8" s="1"/>
  <c r="T193" i="8"/>
  <c r="V193" i="8" s="1"/>
  <c r="V192" i="8"/>
  <c r="T192" i="8"/>
  <c r="U192" i="8" s="1"/>
  <c r="T176" i="8"/>
  <c r="V176" i="8" s="1"/>
  <c r="T175" i="8"/>
  <c r="U175" i="8" s="1"/>
  <c r="T158" i="8"/>
  <c r="V158" i="8" s="1"/>
  <c r="T157" i="8"/>
  <c r="U157" i="8" s="1"/>
  <c r="T140" i="8"/>
  <c r="V140" i="8" s="1"/>
  <c r="V139" i="8"/>
  <c r="T139" i="8"/>
  <c r="U139" i="8" s="1"/>
  <c r="T122" i="8"/>
  <c r="V122" i="8" s="1"/>
  <c r="V121" i="8"/>
  <c r="T121" i="8"/>
  <c r="U121" i="8" s="1"/>
  <c r="T104" i="8"/>
  <c r="V104" i="8" s="1"/>
  <c r="V103" i="8"/>
  <c r="T103" i="8"/>
  <c r="U103" i="8" s="1"/>
  <c r="T86" i="8"/>
  <c r="V86" i="8" s="1"/>
  <c r="V85" i="8"/>
  <c r="T85" i="8"/>
  <c r="U85" i="8" s="1"/>
  <c r="U68" i="8"/>
  <c r="T68" i="8"/>
  <c r="V68" i="8" s="1"/>
  <c r="T67" i="8"/>
  <c r="U67" i="8" s="1"/>
  <c r="T50" i="8"/>
  <c r="V50" i="8" s="1"/>
  <c r="V49" i="8"/>
  <c r="T49" i="8"/>
  <c r="U49" i="8" s="1"/>
  <c r="T32" i="8"/>
  <c r="V32" i="8" s="1"/>
  <c r="V31" i="8"/>
  <c r="T31" i="8"/>
  <c r="U31" i="8" s="1"/>
  <c r="U13" i="8"/>
  <c r="V13" i="8"/>
  <c r="U14" i="8"/>
  <c r="V14" i="8"/>
  <c r="T14" i="8"/>
  <c r="T13" i="8"/>
  <c r="I533" i="8"/>
  <c r="J533" i="8" s="1"/>
  <c r="I534" i="8"/>
  <c r="J534" i="8"/>
  <c r="I515" i="8"/>
  <c r="J515" i="8" s="1"/>
  <c r="I516" i="8"/>
  <c r="J516" i="8" s="1"/>
  <c r="I497" i="8"/>
  <c r="J497" i="8" s="1"/>
  <c r="I498" i="8"/>
  <c r="J498" i="8" s="1"/>
  <c r="I479" i="8"/>
  <c r="J479" i="8" s="1"/>
  <c r="I480" i="8"/>
  <c r="J480" i="8" s="1"/>
  <c r="I461" i="8"/>
  <c r="J461" i="8" s="1"/>
  <c r="I462" i="8"/>
  <c r="J462" i="8" s="1"/>
  <c r="I443" i="8"/>
  <c r="J443" i="8" s="1"/>
  <c r="I444" i="8"/>
  <c r="J444" i="8" s="1"/>
  <c r="I425" i="8"/>
  <c r="J425" i="8" s="1"/>
  <c r="I426" i="8"/>
  <c r="J426" i="8" s="1"/>
  <c r="I407" i="8"/>
  <c r="J407" i="8" s="1"/>
  <c r="I408" i="8"/>
  <c r="J408" i="8" s="1"/>
  <c r="I389" i="8"/>
  <c r="J389" i="8" s="1"/>
  <c r="I390" i="8"/>
  <c r="J390" i="8" s="1"/>
  <c r="I371" i="8"/>
  <c r="J371" i="8" s="1"/>
  <c r="I372" i="8"/>
  <c r="J372" i="8" s="1"/>
  <c r="I354" i="8"/>
  <c r="J354" i="8"/>
  <c r="I355" i="8"/>
  <c r="J355" i="8"/>
  <c r="I336" i="8"/>
  <c r="J336" i="8" s="1"/>
  <c r="I337" i="8"/>
  <c r="J337" i="8"/>
  <c r="I318" i="8"/>
  <c r="J318" i="8" s="1"/>
  <c r="I319" i="8"/>
  <c r="J319" i="8" s="1"/>
  <c r="I300" i="8"/>
  <c r="J300" i="8" s="1"/>
  <c r="I301" i="8"/>
  <c r="J301" i="8"/>
  <c r="I282" i="8"/>
  <c r="J282" i="8" s="1"/>
  <c r="I283" i="8"/>
  <c r="J283" i="8" s="1"/>
  <c r="I264" i="8"/>
  <c r="J264" i="8" s="1"/>
  <c r="I265" i="8"/>
  <c r="J265" i="8"/>
  <c r="I246" i="8"/>
  <c r="J246" i="8" s="1"/>
  <c r="I247" i="8"/>
  <c r="J247" i="8" s="1"/>
  <c r="I228" i="8"/>
  <c r="J228" i="8" s="1"/>
  <c r="I229" i="8"/>
  <c r="J229" i="8"/>
  <c r="I210" i="8"/>
  <c r="J210" i="8" s="1"/>
  <c r="I211" i="8"/>
  <c r="J211" i="8"/>
  <c r="I192" i="8"/>
  <c r="J192" i="8" s="1"/>
  <c r="I193" i="8"/>
  <c r="J193" i="8" s="1"/>
  <c r="I175" i="8"/>
  <c r="J175" i="8" s="1"/>
  <c r="I176" i="8"/>
  <c r="J176" i="8" s="1"/>
  <c r="I157" i="8"/>
  <c r="J157" i="8" s="1"/>
  <c r="I158" i="8"/>
  <c r="J158" i="8"/>
  <c r="I139" i="8"/>
  <c r="J139" i="8" s="1"/>
  <c r="I140" i="8"/>
  <c r="J140" i="8"/>
  <c r="I121" i="8"/>
  <c r="J121" i="8" s="1"/>
  <c r="I122" i="8"/>
  <c r="J122" i="8"/>
  <c r="I102" i="8"/>
  <c r="J102" i="8" s="1"/>
  <c r="I103" i="8"/>
  <c r="J103" i="8"/>
  <c r="I85" i="8"/>
  <c r="J85" i="8" s="1"/>
  <c r="I86" i="8"/>
  <c r="J86" i="8"/>
  <c r="I67" i="8"/>
  <c r="J67" i="8" s="1"/>
  <c r="I68" i="8"/>
  <c r="J68" i="8" s="1"/>
  <c r="I49" i="8"/>
  <c r="J49" i="8" s="1"/>
  <c r="I50" i="8"/>
  <c r="J50" i="8" s="1"/>
  <c r="I31" i="8"/>
  <c r="J31" i="8" s="1"/>
  <c r="I32" i="8"/>
  <c r="J32" i="8"/>
  <c r="I14" i="8"/>
  <c r="J14" i="8" s="1"/>
  <c r="I13" i="8"/>
  <c r="J13" i="8" s="1"/>
  <c r="T158" i="6"/>
  <c r="U158" i="6" s="1"/>
  <c r="T140" i="6"/>
  <c r="U140" i="6" s="1"/>
  <c r="T122" i="6"/>
  <c r="U122" i="6" s="1"/>
  <c r="T105" i="6"/>
  <c r="V105" i="6" s="1"/>
  <c r="T87" i="6"/>
  <c r="V87" i="6" s="1"/>
  <c r="T69" i="6"/>
  <c r="V69" i="6" s="1"/>
  <c r="T52" i="6"/>
  <c r="V52" i="6" s="1"/>
  <c r="T34" i="6"/>
  <c r="V34" i="6" s="1"/>
  <c r="U16" i="6"/>
  <c r="V16" i="6"/>
  <c r="T16" i="6"/>
  <c r="I158" i="6"/>
  <c r="J158" i="6" s="1"/>
  <c r="I140" i="6"/>
  <c r="J140" i="6" s="1"/>
  <c r="I122" i="6"/>
  <c r="J122" i="6" s="1"/>
  <c r="I105" i="6"/>
  <c r="J105" i="6" s="1"/>
  <c r="I87" i="6"/>
  <c r="J87" i="6" s="1"/>
  <c r="I69" i="6"/>
  <c r="J69" i="6" s="1"/>
  <c r="I52" i="6"/>
  <c r="J52" i="6" s="1"/>
  <c r="I34" i="6"/>
  <c r="J34" i="6" s="1"/>
  <c r="I16" i="6"/>
  <c r="J16" i="6" s="1"/>
  <c r="U16" i="5"/>
  <c r="V16" i="5"/>
  <c r="T16" i="5"/>
  <c r="T70" i="5"/>
  <c r="V70" i="5" s="1"/>
  <c r="T52" i="5"/>
  <c r="V52" i="5" s="1"/>
  <c r="U34" i="5"/>
  <c r="V34" i="5"/>
  <c r="T34" i="5"/>
  <c r="I70" i="5"/>
  <c r="J70" i="5" s="1"/>
  <c r="I52" i="5"/>
  <c r="J52" i="5" s="1"/>
  <c r="I34" i="5"/>
  <c r="J34" i="5" s="1"/>
  <c r="I16" i="5"/>
  <c r="J16" i="5" s="1"/>
  <c r="T160" i="3"/>
  <c r="V160" i="3" s="1"/>
  <c r="T142" i="3"/>
  <c r="V142" i="3" s="1"/>
  <c r="T124" i="3"/>
  <c r="V124" i="3" s="1"/>
  <c r="T106" i="3"/>
  <c r="V106" i="3" s="1"/>
  <c r="T88" i="3"/>
  <c r="V88" i="3" s="1"/>
  <c r="T70" i="3"/>
  <c r="V70" i="3" s="1"/>
  <c r="T52" i="3"/>
  <c r="V52" i="3" s="1"/>
  <c r="T34" i="3"/>
  <c r="V34" i="3" s="1"/>
  <c r="U16" i="3"/>
  <c r="V16" i="3"/>
  <c r="T16" i="3"/>
  <c r="I160" i="3"/>
  <c r="J160" i="3" s="1"/>
  <c r="I142" i="3"/>
  <c r="J142" i="3" s="1"/>
  <c r="I124" i="3"/>
  <c r="J124" i="3" s="1"/>
  <c r="I106" i="3"/>
  <c r="J106" i="3" s="1"/>
  <c r="I88" i="3"/>
  <c r="J88" i="3" s="1"/>
  <c r="I70" i="3"/>
  <c r="J70" i="3" s="1"/>
  <c r="I52" i="3"/>
  <c r="J52" i="3" s="1"/>
  <c r="I34" i="3"/>
  <c r="J34" i="3" s="1"/>
  <c r="I16" i="3"/>
  <c r="J16" i="3" s="1"/>
  <c r="T88" i="2"/>
  <c r="V88" i="2" s="1"/>
  <c r="T70" i="2"/>
  <c r="V70" i="2" s="1"/>
  <c r="T52" i="2"/>
  <c r="V52" i="2" s="1"/>
  <c r="T34" i="2"/>
  <c r="V34" i="2" s="1"/>
  <c r="U16" i="2"/>
  <c r="V16" i="2"/>
  <c r="T16" i="2"/>
  <c r="I88" i="2"/>
  <c r="J88" i="2" s="1"/>
  <c r="I52" i="2"/>
  <c r="J52" i="2" s="1"/>
  <c r="I34" i="2"/>
  <c r="J34" i="2" s="1"/>
  <c r="I16" i="2"/>
  <c r="J16" i="2" s="1"/>
  <c r="T16" i="1"/>
  <c r="V16" i="1" s="1"/>
  <c r="T70" i="1"/>
  <c r="V70" i="1" s="1"/>
  <c r="T52" i="1"/>
  <c r="V52" i="1" s="1"/>
  <c r="U34" i="1"/>
  <c r="V34" i="1"/>
  <c r="T34" i="1"/>
  <c r="I70" i="1"/>
  <c r="J70" i="1" s="1"/>
  <c r="I52" i="1"/>
  <c r="J52" i="1" s="1"/>
  <c r="I34" i="1"/>
  <c r="J34" i="1" s="1"/>
  <c r="I16" i="1"/>
  <c r="J16" i="1" s="1"/>
  <c r="T33" i="12" l="1"/>
  <c r="V33" i="12" s="1"/>
  <c r="T34" i="12"/>
  <c r="T16" i="12"/>
  <c r="U16" i="12" s="1"/>
  <c r="T17" i="12"/>
  <c r="U135" i="12"/>
  <c r="U118" i="12"/>
  <c r="U101" i="12"/>
  <c r="U84" i="12"/>
  <c r="U50" i="12"/>
  <c r="U33" i="12"/>
  <c r="U70" i="14"/>
  <c r="U52" i="14"/>
  <c r="U34" i="14"/>
  <c r="V533" i="8"/>
  <c r="V515" i="8"/>
  <c r="V497" i="8"/>
  <c r="V479" i="8"/>
  <c r="V461" i="8"/>
  <c r="V443" i="8"/>
  <c r="V425" i="8"/>
  <c r="V426" i="8"/>
  <c r="V407" i="8"/>
  <c r="V389" i="8"/>
  <c r="V371" i="8"/>
  <c r="V372" i="8"/>
  <c r="U355" i="8"/>
  <c r="V336" i="8"/>
  <c r="U337" i="8"/>
  <c r="U319" i="8"/>
  <c r="U301" i="8"/>
  <c r="U283" i="8"/>
  <c r="U265" i="8"/>
  <c r="U247" i="8"/>
  <c r="U229" i="8"/>
  <c r="V228" i="8"/>
  <c r="U211" i="8"/>
  <c r="U193" i="8"/>
  <c r="V175" i="8"/>
  <c r="U176" i="8"/>
  <c r="V157" i="8"/>
  <c r="U158" i="8"/>
  <c r="U140" i="8"/>
  <c r="U122" i="8"/>
  <c r="U104" i="8"/>
  <c r="U86" i="8"/>
  <c r="V67" i="8"/>
  <c r="U50" i="8"/>
  <c r="U32" i="8"/>
  <c r="V158" i="6"/>
  <c r="V140" i="6"/>
  <c r="V122" i="6"/>
  <c r="U105" i="6"/>
  <c r="U87" i="6"/>
  <c r="U69" i="6"/>
  <c r="U52" i="6"/>
  <c r="U34" i="6"/>
  <c r="U70" i="5"/>
  <c r="U52" i="5"/>
  <c r="U160" i="3"/>
  <c r="U142" i="3"/>
  <c r="U124" i="3"/>
  <c r="U106" i="3"/>
  <c r="U88" i="3"/>
  <c r="U70" i="3"/>
  <c r="U52" i="3"/>
  <c r="U34" i="3"/>
  <c r="U88" i="2"/>
  <c r="U70" i="2"/>
  <c r="U52" i="2"/>
  <c r="U34" i="2"/>
  <c r="I70" i="2"/>
  <c r="J70" i="2" s="1"/>
  <c r="U16" i="1"/>
  <c r="U70" i="1"/>
  <c r="U52" i="1"/>
  <c r="V16" i="12" l="1"/>
  <c r="V34" i="12"/>
  <c r="U34" i="12"/>
  <c r="U17" i="12"/>
  <c r="V17" i="12"/>
  <c r="T69" i="14"/>
  <c r="V69" i="14" s="1"/>
  <c r="T51" i="14"/>
  <c r="V51" i="14" s="1"/>
  <c r="T33" i="14"/>
  <c r="V33" i="14" s="1"/>
  <c r="U15" i="14"/>
  <c r="V15" i="14"/>
  <c r="T15" i="14"/>
  <c r="I69" i="14"/>
  <c r="J69" i="14" s="1"/>
  <c r="I51" i="14"/>
  <c r="J51" i="14" s="1"/>
  <c r="I33" i="14"/>
  <c r="J33" i="14" s="1"/>
  <c r="I15" i="14"/>
  <c r="J15" i="14"/>
  <c r="T158" i="4"/>
  <c r="V158" i="4" s="1"/>
  <c r="T140" i="4"/>
  <c r="V140" i="4" s="1"/>
  <c r="T122" i="4"/>
  <c r="V122" i="4" s="1"/>
  <c r="T104" i="4"/>
  <c r="V104" i="4" s="1"/>
  <c r="T86" i="4"/>
  <c r="V86" i="4" s="1"/>
  <c r="T68" i="4"/>
  <c r="V68" i="4" s="1"/>
  <c r="T50" i="4"/>
  <c r="V50" i="4" s="1"/>
  <c r="T32" i="4"/>
  <c r="V32" i="4" s="1"/>
  <c r="U14" i="4"/>
  <c r="V14" i="4"/>
  <c r="T14" i="4"/>
  <c r="I158" i="4"/>
  <c r="J158" i="4" s="1"/>
  <c r="I140" i="4"/>
  <c r="J140" i="4" s="1"/>
  <c r="I122" i="4"/>
  <c r="J122" i="4" s="1"/>
  <c r="I104" i="4"/>
  <c r="J104" i="4" s="1"/>
  <c r="I86" i="4"/>
  <c r="J86" i="4" s="1"/>
  <c r="I68" i="4"/>
  <c r="J68" i="4" s="1"/>
  <c r="I50" i="4"/>
  <c r="J50" i="4" s="1"/>
  <c r="I32" i="4"/>
  <c r="J32" i="4" s="1"/>
  <c r="I14" i="4"/>
  <c r="J14" i="4" s="1"/>
  <c r="T159" i="3"/>
  <c r="V159" i="3" s="1"/>
  <c r="T141" i="3"/>
  <c r="V141" i="3" s="1"/>
  <c r="T123" i="3"/>
  <c r="V123" i="3" s="1"/>
  <c r="T105" i="3"/>
  <c r="V105" i="3" s="1"/>
  <c r="T87" i="3"/>
  <c r="V87" i="3" s="1"/>
  <c r="T69" i="3"/>
  <c r="V69" i="3" s="1"/>
  <c r="T51" i="3"/>
  <c r="V51" i="3" s="1"/>
  <c r="T33" i="3"/>
  <c r="V33" i="3" s="1"/>
  <c r="U15" i="3"/>
  <c r="V15" i="3"/>
  <c r="T15" i="3"/>
  <c r="I159" i="3"/>
  <c r="J159" i="3" s="1"/>
  <c r="I141" i="3"/>
  <c r="J141" i="3" s="1"/>
  <c r="I123" i="3"/>
  <c r="J123" i="3" s="1"/>
  <c r="I105" i="3"/>
  <c r="J105" i="3" s="1"/>
  <c r="I87" i="3"/>
  <c r="J87" i="3" s="1"/>
  <c r="I69" i="3"/>
  <c r="J69" i="3" s="1"/>
  <c r="I51" i="3"/>
  <c r="J51" i="3" s="1"/>
  <c r="I33" i="3"/>
  <c r="J33" i="3" s="1"/>
  <c r="I15" i="3"/>
  <c r="J15" i="3" s="1"/>
  <c r="T87" i="2"/>
  <c r="V87" i="2" s="1"/>
  <c r="T69" i="2"/>
  <c r="V69" i="2" s="1"/>
  <c r="T51" i="2"/>
  <c r="V51" i="2" s="1"/>
  <c r="T33" i="2"/>
  <c r="V33" i="2" s="1"/>
  <c r="U15" i="2"/>
  <c r="V15" i="2"/>
  <c r="T15" i="2"/>
  <c r="I87" i="2"/>
  <c r="J87" i="2" s="1"/>
  <c r="I51" i="2"/>
  <c r="J51" i="2" s="1"/>
  <c r="I33" i="2"/>
  <c r="J33" i="2" s="1"/>
  <c r="I15" i="2"/>
  <c r="J15" i="2" s="1"/>
  <c r="T69" i="1"/>
  <c r="V69" i="1" s="1"/>
  <c r="T51" i="1"/>
  <c r="V51" i="1" s="1"/>
  <c r="T33" i="1"/>
  <c r="V33" i="1" s="1"/>
  <c r="U15" i="1"/>
  <c r="V15" i="1"/>
  <c r="T15" i="1"/>
  <c r="I69" i="1"/>
  <c r="J69" i="1" s="1"/>
  <c r="I51" i="1"/>
  <c r="J51" i="1" s="1"/>
  <c r="I33" i="1"/>
  <c r="J33" i="1" s="1"/>
  <c r="I15" i="1"/>
  <c r="J15" i="1" s="1"/>
  <c r="T134" i="12"/>
  <c r="V134" i="12" s="1"/>
  <c r="T100" i="12"/>
  <c r="V100" i="12" s="1"/>
  <c r="T66" i="12"/>
  <c r="V66" i="12" s="1"/>
  <c r="T49" i="12"/>
  <c r="V49" i="12" s="1"/>
  <c r="J32" i="12"/>
  <c r="J15" i="12"/>
  <c r="J49" i="12" l="1"/>
  <c r="T32" i="12"/>
  <c r="V32" i="12" s="1"/>
  <c r="T83" i="12"/>
  <c r="V83" i="12" s="1"/>
  <c r="U69" i="14"/>
  <c r="U51" i="14"/>
  <c r="U33" i="14"/>
  <c r="U158" i="4"/>
  <c r="U140" i="4"/>
  <c r="U122" i="4"/>
  <c r="U104" i="4"/>
  <c r="U86" i="4"/>
  <c r="U68" i="4"/>
  <c r="U50" i="4"/>
  <c r="U32" i="4"/>
  <c r="U159" i="3"/>
  <c r="U141" i="3"/>
  <c r="U123" i="3"/>
  <c r="U105" i="3"/>
  <c r="U87" i="3"/>
  <c r="U69" i="3"/>
  <c r="U51" i="3"/>
  <c r="U33" i="3"/>
  <c r="U87" i="2"/>
  <c r="U69" i="2"/>
  <c r="U51" i="2"/>
  <c r="U33" i="2"/>
  <c r="I69" i="2"/>
  <c r="J69" i="2" s="1"/>
  <c r="U69" i="1"/>
  <c r="U51" i="1"/>
  <c r="U33" i="1"/>
  <c r="T15" i="12"/>
  <c r="T117" i="12"/>
  <c r="V117" i="12" s="1"/>
  <c r="U134" i="12"/>
  <c r="U100" i="12"/>
  <c r="U66" i="12"/>
  <c r="U49" i="12"/>
  <c r="U32" i="12" l="1"/>
  <c r="U83" i="12"/>
  <c r="V15" i="12"/>
  <c r="U15" i="12"/>
  <c r="U117" i="12"/>
  <c r="T157" i="6"/>
  <c r="U157" i="6" s="1"/>
  <c r="T139" i="6"/>
  <c r="U139" i="6" s="1"/>
  <c r="T121" i="6"/>
  <c r="U121" i="6" s="1"/>
  <c r="T104" i="6"/>
  <c r="V104" i="6" s="1"/>
  <c r="V86" i="6"/>
  <c r="T86" i="6"/>
  <c r="U86" i="6" s="1"/>
  <c r="T68" i="6"/>
  <c r="V68" i="6" s="1"/>
  <c r="T51" i="6"/>
  <c r="V51" i="6" s="1"/>
  <c r="T33" i="6"/>
  <c r="V33" i="6" s="1"/>
  <c r="U15" i="6"/>
  <c r="V15" i="6"/>
  <c r="T15" i="6"/>
  <c r="I157" i="6"/>
  <c r="J157" i="6" s="1"/>
  <c r="I139" i="6"/>
  <c r="J139" i="6" s="1"/>
  <c r="I121" i="6"/>
  <c r="J121" i="6" s="1"/>
  <c r="I104" i="6"/>
  <c r="J104" i="6" s="1"/>
  <c r="I86" i="6"/>
  <c r="J86" i="6" s="1"/>
  <c r="I68" i="6"/>
  <c r="J68" i="6" s="1"/>
  <c r="I51" i="6"/>
  <c r="J51" i="6" s="1"/>
  <c r="I33" i="6"/>
  <c r="J33" i="6" s="1"/>
  <c r="I15" i="6"/>
  <c r="J15" i="6" s="1"/>
  <c r="T69" i="5"/>
  <c r="V69" i="5" s="1"/>
  <c r="T51" i="5"/>
  <c r="V51" i="5" s="1"/>
  <c r="T33" i="5"/>
  <c r="V33" i="5" s="1"/>
  <c r="U15" i="5"/>
  <c r="V15" i="5"/>
  <c r="T15" i="5"/>
  <c r="I69" i="5"/>
  <c r="J69" i="5" s="1"/>
  <c r="I51" i="5"/>
  <c r="J51" i="5" s="1"/>
  <c r="I33" i="5"/>
  <c r="J33" i="5" s="1"/>
  <c r="I15" i="5"/>
  <c r="J15" i="5" s="1"/>
  <c r="T133" i="12"/>
  <c r="V133" i="12" s="1"/>
  <c r="T116" i="12"/>
  <c r="V116" i="12" s="1"/>
  <c r="T99" i="12"/>
  <c r="V99" i="12" s="1"/>
  <c r="T82" i="12"/>
  <c r="V82" i="12" s="1"/>
  <c r="T65" i="12"/>
  <c r="V65" i="12" s="1"/>
  <c r="T48" i="12"/>
  <c r="V48" i="12" s="1"/>
  <c r="T31" i="12"/>
  <c r="V31" i="12" s="1"/>
  <c r="U14" i="12"/>
  <c r="V14" i="12"/>
  <c r="T14" i="12"/>
  <c r="I133" i="12"/>
  <c r="J133" i="12" s="1"/>
  <c r="I116" i="12"/>
  <c r="J116" i="12" s="1"/>
  <c r="I99" i="12"/>
  <c r="J99" i="12" s="1"/>
  <c r="I82" i="12"/>
  <c r="J82" i="12" s="1"/>
  <c r="I65" i="12"/>
  <c r="J65" i="12" s="1"/>
  <c r="I48" i="12"/>
  <c r="J48" i="12" s="1"/>
  <c r="I31" i="12"/>
  <c r="J31" i="12" s="1"/>
  <c r="I14" i="12"/>
  <c r="J14" i="12" s="1"/>
  <c r="T68" i="14"/>
  <c r="V68" i="14" s="1"/>
  <c r="T50" i="14"/>
  <c r="V50" i="14" s="1"/>
  <c r="T32" i="14"/>
  <c r="V32" i="14" s="1"/>
  <c r="U14" i="14"/>
  <c r="V14" i="14"/>
  <c r="T14" i="14"/>
  <c r="I68" i="14"/>
  <c r="J68" i="14" s="1"/>
  <c r="I50" i="14"/>
  <c r="J50" i="14" s="1"/>
  <c r="I32" i="14"/>
  <c r="J32" i="14" s="1"/>
  <c r="I14" i="14"/>
  <c r="J14" i="14" s="1"/>
  <c r="V157" i="6" l="1"/>
  <c r="V139" i="6"/>
  <c r="V121" i="6"/>
  <c r="U104" i="6"/>
  <c r="U68" i="6"/>
  <c r="U51" i="6"/>
  <c r="U33" i="6"/>
  <c r="U69" i="5"/>
  <c r="U51" i="5"/>
  <c r="U33" i="5"/>
  <c r="U133" i="12"/>
  <c r="U116" i="12"/>
  <c r="U99" i="12"/>
  <c r="U82" i="12"/>
  <c r="U65" i="12"/>
  <c r="U48" i="12"/>
  <c r="U31" i="12"/>
  <c r="U68" i="14"/>
  <c r="U50" i="14"/>
  <c r="U32" i="14"/>
  <c r="T532" i="8" l="1"/>
  <c r="U532" i="8" s="1"/>
  <c r="T514" i="8"/>
  <c r="U514" i="8" s="1"/>
  <c r="T496" i="8"/>
  <c r="U496" i="8" s="1"/>
  <c r="T478" i="8"/>
  <c r="U478" i="8"/>
  <c r="V478" i="8"/>
  <c r="T442" i="8"/>
  <c r="U442" i="8" s="1"/>
  <c r="T424" i="8"/>
  <c r="U424" i="8" s="1"/>
  <c r="T406" i="8"/>
  <c r="U406" i="8" s="1"/>
  <c r="T388" i="8"/>
  <c r="U388" i="8" s="1"/>
  <c r="T370" i="8"/>
  <c r="U370" i="8"/>
  <c r="V370" i="8"/>
  <c r="T353" i="8"/>
  <c r="V353" i="8" s="1"/>
  <c r="T335" i="8"/>
  <c r="V335" i="8" s="1"/>
  <c r="T317" i="8"/>
  <c r="V317" i="8" s="1"/>
  <c r="T299" i="8"/>
  <c r="V299" i="8" s="1"/>
  <c r="T281" i="8"/>
  <c r="V281" i="8" s="1"/>
  <c r="T263" i="8"/>
  <c r="V263" i="8" s="1"/>
  <c r="T245" i="8"/>
  <c r="V245" i="8" s="1"/>
  <c r="T227" i="8"/>
  <c r="V227" i="8" s="1"/>
  <c r="T209" i="8"/>
  <c r="V209" i="8" s="1"/>
  <c r="T191" i="8"/>
  <c r="V191" i="8" s="1"/>
  <c r="T174" i="8"/>
  <c r="V174" i="8" s="1"/>
  <c r="T156" i="8"/>
  <c r="V156" i="8" s="1"/>
  <c r="T138" i="8"/>
  <c r="V138" i="8" s="1"/>
  <c r="T120" i="8"/>
  <c r="V120" i="8" s="1"/>
  <c r="T102" i="8"/>
  <c r="V102" i="8" s="1"/>
  <c r="T84" i="8"/>
  <c r="V84" i="8" s="1"/>
  <c r="T66" i="8"/>
  <c r="V66" i="8" s="1"/>
  <c r="T48" i="8"/>
  <c r="V48" i="8" s="1"/>
  <c r="T30" i="8"/>
  <c r="V30" i="8" s="1"/>
  <c r="U12" i="8"/>
  <c r="V12" i="8"/>
  <c r="T12" i="8"/>
  <c r="I532" i="8"/>
  <c r="J532" i="8" s="1"/>
  <c r="I514" i="8"/>
  <c r="J514" i="8" s="1"/>
  <c r="I496" i="8"/>
  <c r="J496" i="8" s="1"/>
  <c r="I478" i="8"/>
  <c r="J478" i="8" s="1"/>
  <c r="I460" i="8"/>
  <c r="J460" i="8"/>
  <c r="I442" i="8"/>
  <c r="J442" i="8" s="1"/>
  <c r="I424" i="8"/>
  <c r="J424" i="8" s="1"/>
  <c r="I406" i="8"/>
  <c r="J406" i="8" s="1"/>
  <c r="I388" i="8"/>
  <c r="J388" i="8" s="1"/>
  <c r="I370" i="8"/>
  <c r="J370" i="8" s="1"/>
  <c r="I353" i="8"/>
  <c r="J353" i="8" s="1"/>
  <c r="I335" i="8"/>
  <c r="J335" i="8" s="1"/>
  <c r="I317" i="8"/>
  <c r="J317" i="8" s="1"/>
  <c r="I299" i="8"/>
  <c r="J299" i="8"/>
  <c r="I281" i="8"/>
  <c r="J281" i="8" s="1"/>
  <c r="I263" i="8"/>
  <c r="J263" i="8" s="1"/>
  <c r="I245" i="8"/>
  <c r="J245" i="8" s="1"/>
  <c r="I227" i="8"/>
  <c r="J227" i="8" s="1"/>
  <c r="I209" i="8"/>
  <c r="J209" i="8"/>
  <c r="I191" i="8"/>
  <c r="J191" i="8" s="1"/>
  <c r="I174" i="8"/>
  <c r="J174" i="8" s="1"/>
  <c r="I156" i="8"/>
  <c r="J156" i="8" s="1"/>
  <c r="I138" i="8"/>
  <c r="J138" i="8" s="1"/>
  <c r="I120" i="8"/>
  <c r="J120" i="8" s="1"/>
  <c r="I101" i="8"/>
  <c r="J101" i="8" s="1"/>
  <c r="I84" i="8"/>
  <c r="J84" i="8" s="1"/>
  <c r="I66" i="8"/>
  <c r="J66" i="8" s="1"/>
  <c r="I48" i="8"/>
  <c r="J48" i="8" s="1"/>
  <c r="I30" i="8"/>
  <c r="J30" i="8" s="1"/>
  <c r="I12" i="8"/>
  <c r="J12" i="8" s="1"/>
  <c r="T156" i="6"/>
  <c r="U156" i="6" s="1"/>
  <c r="T138" i="6"/>
  <c r="U138" i="6" s="1"/>
  <c r="T120" i="6"/>
  <c r="U120" i="6" s="1"/>
  <c r="V120" i="6"/>
  <c r="T103" i="6"/>
  <c r="V103" i="6" s="1"/>
  <c r="T85" i="6"/>
  <c r="V85" i="6" s="1"/>
  <c r="T67" i="6"/>
  <c r="V67" i="6" s="1"/>
  <c r="T50" i="6"/>
  <c r="V50" i="6" s="1"/>
  <c r="T32" i="6"/>
  <c r="V32" i="6" s="1"/>
  <c r="U14" i="6"/>
  <c r="V14" i="6"/>
  <c r="T14" i="6"/>
  <c r="I156" i="6"/>
  <c r="J156" i="6" s="1"/>
  <c r="I138" i="6"/>
  <c r="J138" i="6" s="1"/>
  <c r="I120" i="6"/>
  <c r="J120" i="6" s="1"/>
  <c r="I103" i="6"/>
  <c r="J103" i="6" s="1"/>
  <c r="I85" i="6"/>
  <c r="J85" i="6" s="1"/>
  <c r="I67" i="6"/>
  <c r="J67" i="6" s="1"/>
  <c r="I50" i="6"/>
  <c r="J50" i="6" s="1"/>
  <c r="I32" i="6"/>
  <c r="J32" i="6" s="1"/>
  <c r="I14" i="6"/>
  <c r="J14" i="6" s="1"/>
  <c r="T68" i="5"/>
  <c r="V68" i="5" s="1"/>
  <c r="T50" i="5"/>
  <c r="V50" i="5" s="1"/>
  <c r="T32" i="5"/>
  <c r="V32" i="5" s="1"/>
  <c r="U14" i="5"/>
  <c r="V14" i="5"/>
  <c r="T14" i="5"/>
  <c r="I68" i="5"/>
  <c r="J68" i="5" s="1"/>
  <c r="I50" i="5"/>
  <c r="J50" i="5"/>
  <c r="I32" i="5"/>
  <c r="J32" i="5" s="1"/>
  <c r="I14" i="5"/>
  <c r="J14" i="5" s="1"/>
  <c r="T157" i="4"/>
  <c r="V157" i="4" s="1"/>
  <c r="T139" i="4"/>
  <c r="V139" i="4" s="1"/>
  <c r="T121" i="4"/>
  <c r="V121" i="4" s="1"/>
  <c r="T103" i="4"/>
  <c r="V103" i="4" s="1"/>
  <c r="T85" i="4"/>
  <c r="V85" i="4" s="1"/>
  <c r="T67" i="4"/>
  <c r="V67" i="4" s="1"/>
  <c r="T49" i="4"/>
  <c r="V49" i="4" s="1"/>
  <c r="T31" i="4"/>
  <c r="V31" i="4" s="1"/>
  <c r="U13" i="4"/>
  <c r="V13" i="4"/>
  <c r="T13" i="4"/>
  <c r="I157" i="4"/>
  <c r="J157" i="4"/>
  <c r="I139" i="4"/>
  <c r="J139" i="4" s="1"/>
  <c r="I121" i="4"/>
  <c r="J121" i="4" s="1"/>
  <c r="I103" i="4"/>
  <c r="J103" i="4" s="1"/>
  <c r="I85" i="4"/>
  <c r="J85" i="4" s="1"/>
  <c r="I67" i="4"/>
  <c r="J67" i="4" s="1"/>
  <c r="I49" i="4"/>
  <c r="J49" i="4" s="1"/>
  <c r="I31" i="4"/>
  <c r="J31" i="4" s="1"/>
  <c r="I13" i="4"/>
  <c r="J13" i="4" s="1"/>
  <c r="T158" i="3"/>
  <c r="V158" i="3" s="1"/>
  <c r="T140" i="3"/>
  <c r="V140" i="3" s="1"/>
  <c r="T122" i="3"/>
  <c r="V122" i="3" s="1"/>
  <c r="T104" i="3"/>
  <c r="V104" i="3" s="1"/>
  <c r="T86" i="3"/>
  <c r="V86" i="3" s="1"/>
  <c r="T68" i="3"/>
  <c r="V68" i="3" s="1"/>
  <c r="T50" i="3"/>
  <c r="V50" i="3" s="1"/>
  <c r="T32" i="3"/>
  <c r="V32" i="3" s="1"/>
  <c r="U14" i="3"/>
  <c r="V14" i="3"/>
  <c r="T14" i="3"/>
  <c r="I158" i="3"/>
  <c r="J158" i="3" s="1"/>
  <c r="I140" i="3"/>
  <c r="J140" i="3" s="1"/>
  <c r="I122" i="3"/>
  <c r="J122" i="3" s="1"/>
  <c r="I104" i="3"/>
  <c r="J104" i="3" s="1"/>
  <c r="I86" i="3"/>
  <c r="J86" i="3" s="1"/>
  <c r="I68" i="3"/>
  <c r="J68" i="3" s="1"/>
  <c r="I50" i="3"/>
  <c r="J50" i="3" s="1"/>
  <c r="I32" i="3"/>
  <c r="J32" i="3" s="1"/>
  <c r="I14" i="3"/>
  <c r="J14" i="3"/>
  <c r="T86" i="2"/>
  <c r="V86" i="2" s="1"/>
  <c r="T68" i="2"/>
  <c r="V68" i="2" s="1"/>
  <c r="T50" i="2"/>
  <c r="V50" i="2" s="1"/>
  <c r="T32" i="2"/>
  <c r="V32" i="2" s="1"/>
  <c r="U14" i="2"/>
  <c r="V14" i="2"/>
  <c r="T14" i="2"/>
  <c r="I86" i="2"/>
  <c r="J86" i="2"/>
  <c r="I68" i="2"/>
  <c r="J68" i="2" s="1"/>
  <c r="I50" i="2"/>
  <c r="J50" i="2" s="1"/>
  <c r="I32" i="2"/>
  <c r="J32" i="2" s="1"/>
  <c r="I14" i="2"/>
  <c r="J14" i="2" s="1"/>
  <c r="T68" i="1"/>
  <c r="V68" i="1" s="1"/>
  <c r="T50" i="1"/>
  <c r="V50" i="1" s="1"/>
  <c r="T32" i="1"/>
  <c r="V32" i="1" s="1"/>
  <c r="U14" i="1"/>
  <c r="V14" i="1"/>
  <c r="T14" i="1"/>
  <c r="I68" i="1"/>
  <c r="J68" i="1" s="1"/>
  <c r="I50" i="1"/>
  <c r="J50" i="1" s="1"/>
  <c r="I32" i="1"/>
  <c r="J32" i="1" s="1"/>
  <c r="I14" i="1"/>
  <c r="J14" i="1" s="1"/>
  <c r="T460" i="8" l="1"/>
  <c r="U460" i="8" s="1"/>
  <c r="V532" i="8"/>
  <c r="V514" i="8"/>
  <c r="V496" i="8"/>
  <c r="V460" i="8"/>
  <c r="V442" i="8"/>
  <c r="V424" i="8"/>
  <c r="V406" i="8"/>
  <c r="V388" i="8"/>
  <c r="U353" i="8"/>
  <c r="U335" i="8"/>
  <c r="U317" i="8"/>
  <c r="U299" i="8"/>
  <c r="U281" i="8"/>
  <c r="U263" i="8"/>
  <c r="U245" i="8"/>
  <c r="U227" i="8"/>
  <c r="U209" i="8"/>
  <c r="U191" i="8"/>
  <c r="U174" i="8"/>
  <c r="U156" i="8"/>
  <c r="U138" i="8"/>
  <c r="U120" i="8"/>
  <c r="U102" i="8"/>
  <c r="U84" i="8"/>
  <c r="U66" i="8"/>
  <c r="U48" i="8"/>
  <c r="U30" i="8"/>
  <c r="V156" i="6"/>
  <c r="V138" i="6"/>
  <c r="U103" i="6"/>
  <c r="U85" i="6"/>
  <c r="U67" i="6"/>
  <c r="U50" i="6"/>
  <c r="U32" i="6"/>
  <c r="U68" i="5"/>
  <c r="U50" i="5"/>
  <c r="U32" i="5"/>
  <c r="U157" i="4"/>
  <c r="U139" i="4"/>
  <c r="U121" i="4"/>
  <c r="U103" i="4"/>
  <c r="U85" i="4"/>
  <c r="U67" i="4"/>
  <c r="U49" i="4"/>
  <c r="U31" i="4"/>
  <c r="U158" i="3"/>
  <c r="U140" i="3"/>
  <c r="U122" i="3"/>
  <c r="U104" i="3"/>
  <c r="U86" i="3"/>
  <c r="U68" i="3"/>
  <c r="U50" i="3"/>
  <c r="U32" i="3"/>
  <c r="U86" i="2"/>
  <c r="U68" i="2"/>
  <c r="U50" i="2"/>
  <c r="U32" i="2"/>
  <c r="U68" i="1"/>
  <c r="U50" i="1"/>
  <c r="U32" i="1"/>
  <c r="I132" i="12" l="1"/>
  <c r="J132" i="12" s="1"/>
  <c r="I115" i="12"/>
  <c r="J115" i="12" s="1"/>
  <c r="I98" i="12"/>
  <c r="J98" i="12" s="1"/>
  <c r="I81" i="12"/>
  <c r="J81" i="12" s="1"/>
  <c r="I64" i="12"/>
  <c r="J64" i="12" s="1"/>
  <c r="I47" i="12"/>
  <c r="J47" i="12" s="1"/>
  <c r="I30" i="12"/>
  <c r="J30" i="12" s="1"/>
  <c r="I13" i="12"/>
  <c r="J13" i="12" s="1"/>
  <c r="T67" i="14"/>
  <c r="V67" i="14" s="1"/>
  <c r="T49" i="14"/>
  <c r="V49" i="14" s="1"/>
  <c r="T31" i="14"/>
  <c r="V31" i="14" s="1"/>
  <c r="U13" i="14"/>
  <c r="V13" i="14"/>
  <c r="T13" i="14"/>
  <c r="I67" i="14"/>
  <c r="J67" i="14" s="1"/>
  <c r="I49" i="14"/>
  <c r="J49" i="14" s="1"/>
  <c r="I31" i="14"/>
  <c r="J31" i="14" s="1"/>
  <c r="I13" i="14"/>
  <c r="J13" i="14"/>
  <c r="I102" i="6"/>
  <c r="J102" i="6"/>
  <c r="I84" i="6"/>
  <c r="J84" i="6" s="1"/>
  <c r="I66" i="6"/>
  <c r="J66" i="6" s="1"/>
  <c r="I49" i="6"/>
  <c r="J49" i="6" s="1"/>
  <c r="I31" i="6"/>
  <c r="J31" i="6" s="1"/>
  <c r="I13" i="6"/>
  <c r="J13" i="6" s="1"/>
  <c r="I67" i="5"/>
  <c r="J67" i="5" s="1"/>
  <c r="I49" i="5"/>
  <c r="J49" i="5" s="1"/>
  <c r="I31" i="5"/>
  <c r="J31" i="5" s="1"/>
  <c r="I13" i="5"/>
  <c r="J13" i="5" s="1"/>
  <c r="T156" i="4"/>
  <c r="V156" i="4" s="1"/>
  <c r="T138" i="4"/>
  <c r="V138" i="4" s="1"/>
  <c r="T120" i="4"/>
  <c r="V120" i="4" s="1"/>
  <c r="T102" i="4"/>
  <c r="V102" i="4" s="1"/>
  <c r="T84" i="4"/>
  <c r="V84" i="4" s="1"/>
  <c r="T66" i="4"/>
  <c r="V66" i="4" s="1"/>
  <c r="T48" i="4"/>
  <c r="V48" i="4" s="1"/>
  <c r="T30" i="4"/>
  <c r="V30" i="4" s="1"/>
  <c r="U12" i="4"/>
  <c r="V12" i="4"/>
  <c r="T12" i="4"/>
  <c r="I156" i="4"/>
  <c r="J156" i="4" s="1"/>
  <c r="I138" i="4"/>
  <c r="J138" i="4" s="1"/>
  <c r="I120" i="4"/>
  <c r="J120" i="4" s="1"/>
  <c r="I102" i="4"/>
  <c r="J102" i="4" s="1"/>
  <c r="I84" i="4"/>
  <c r="J84" i="4" s="1"/>
  <c r="I66" i="4"/>
  <c r="J66" i="4" s="1"/>
  <c r="I48" i="4"/>
  <c r="J48" i="4" s="1"/>
  <c r="I30" i="4"/>
  <c r="J30" i="4" s="1"/>
  <c r="I12" i="4"/>
  <c r="J12" i="4" s="1"/>
  <c r="T157" i="3"/>
  <c r="V157" i="3" s="1"/>
  <c r="T139" i="3"/>
  <c r="V139" i="3" s="1"/>
  <c r="T121" i="3"/>
  <c r="V121" i="3" s="1"/>
  <c r="T103" i="3"/>
  <c r="V103" i="3" s="1"/>
  <c r="T85" i="3"/>
  <c r="V85" i="3" s="1"/>
  <c r="T67" i="3"/>
  <c r="V67" i="3" s="1"/>
  <c r="T49" i="3"/>
  <c r="V49" i="3" s="1"/>
  <c r="T31" i="3"/>
  <c r="V31" i="3" s="1"/>
  <c r="U13" i="3"/>
  <c r="V13" i="3"/>
  <c r="T13" i="3"/>
  <c r="I157" i="3"/>
  <c r="J157" i="3" s="1"/>
  <c r="I139" i="3"/>
  <c r="J139" i="3" s="1"/>
  <c r="I121" i="3"/>
  <c r="J121" i="3" s="1"/>
  <c r="I103" i="3"/>
  <c r="J103" i="3" s="1"/>
  <c r="I85" i="3"/>
  <c r="J85" i="3" s="1"/>
  <c r="I67" i="3"/>
  <c r="J67" i="3" s="1"/>
  <c r="I49" i="3"/>
  <c r="J49" i="3" s="1"/>
  <c r="I31" i="3"/>
  <c r="J31" i="3" s="1"/>
  <c r="I13" i="3"/>
  <c r="J13" i="3"/>
  <c r="T85" i="2"/>
  <c r="V85" i="2" s="1"/>
  <c r="V67" i="2"/>
  <c r="T67" i="2"/>
  <c r="U67" i="2" s="1"/>
  <c r="T49" i="2"/>
  <c r="V49" i="2" s="1"/>
  <c r="T31" i="2"/>
  <c r="V31" i="2" s="1"/>
  <c r="U13" i="2"/>
  <c r="V13" i="2"/>
  <c r="T13" i="2"/>
  <c r="I85" i="2"/>
  <c r="J85" i="2" s="1"/>
  <c r="I49" i="2"/>
  <c r="J49" i="2" s="1"/>
  <c r="I31" i="2"/>
  <c r="J31" i="2" s="1"/>
  <c r="I13" i="2"/>
  <c r="J13" i="2" s="1"/>
  <c r="T67" i="1"/>
  <c r="V67" i="1" s="1"/>
  <c r="T49" i="1"/>
  <c r="V49" i="1" s="1"/>
  <c r="T31" i="1"/>
  <c r="V31" i="1" s="1"/>
  <c r="U13" i="1"/>
  <c r="V13" i="1"/>
  <c r="T13" i="1"/>
  <c r="I67" i="1"/>
  <c r="J67" i="1" s="1"/>
  <c r="I49" i="1"/>
  <c r="J49" i="1" s="1"/>
  <c r="I31" i="1"/>
  <c r="J31" i="1" s="1"/>
  <c r="I13" i="1"/>
  <c r="J13" i="1" s="1"/>
  <c r="U67" i="14" l="1"/>
  <c r="U49" i="14"/>
  <c r="U31" i="14"/>
  <c r="U156" i="4"/>
  <c r="U138" i="4"/>
  <c r="U120" i="4"/>
  <c r="U102" i="4"/>
  <c r="U84" i="4"/>
  <c r="U66" i="4"/>
  <c r="U48" i="4"/>
  <c r="U30" i="4"/>
  <c r="U157" i="3"/>
  <c r="U139" i="3"/>
  <c r="U121" i="3"/>
  <c r="U103" i="3"/>
  <c r="U85" i="3"/>
  <c r="U67" i="3"/>
  <c r="U49" i="3"/>
  <c r="U31" i="3"/>
  <c r="U85" i="2"/>
  <c r="U49" i="2"/>
  <c r="U31" i="2"/>
  <c r="I67" i="2"/>
  <c r="J67" i="2" s="1"/>
  <c r="U67" i="1"/>
  <c r="U49" i="1"/>
  <c r="U31" i="1"/>
  <c r="T132" i="12" l="1"/>
  <c r="V132" i="12" s="1"/>
  <c r="T115" i="12"/>
  <c r="V115" i="12" s="1"/>
  <c r="T98" i="12"/>
  <c r="V98" i="12" s="1"/>
  <c r="T81" i="12"/>
  <c r="V81" i="12" s="1"/>
  <c r="T64" i="12"/>
  <c r="V64" i="12" s="1"/>
  <c r="T47" i="12"/>
  <c r="V47" i="12" s="1"/>
  <c r="T30" i="12"/>
  <c r="V30" i="12" s="1"/>
  <c r="T13" i="12"/>
  <c r="U13" i="12" s="1"/>
  <c r="T531" i="8"/>
  <c r="U531" i="8" s="1"/>
  <c r="T513" i="8"/>
  <c r="U513" i="8" s="1"/>
  <c r="T495" i="8"/>
  <c r="U495" i="8" s="1"/>
  <c r="T477" i="8"/>
  <c r="U477" i="8" s="1"/>
  <c r="T441" i="8"/>
  <c r="U441" i="8" s="1"/>
  <c r="T423" i="8"/>
  <c r="U423" i="8" s="1"/>
  <c r="T405" i="8"/>
  <c r="U405" i="8" s="1"/>
  <c r="T387" i="8"/>
  <c r="U387" i="8"/>
  <c r="V387" i="8"/>
  <c r="T369" i="8"/>
  <c r="U369" i="8" s="1"/>
  <c r="V369" i="8"/>
  <c r="T352" i="8"/>
  <c r="V352" i="8" s="1"/>
  <c r="T334" i="8"/>
  <c r="V334" i="8" s="1"/>
  <c r="T316" i="8"/>
  <c r="V316" i="8" s="1"/>
  <c r="T298" i="8"/>
  <c r="V298" i="8" s="1"/>
  <c r="T280" i="8"/>
  <c r="V280" i="8" s="1"/>
  <c r="T262" i="8"/>
  <c r="V262" i="8" s="1"/>
  <c r="T244" i="8"/>
  <c r="V244" i="8" s="1"/>
  <c r="T226" i="8"/>
  <c r="V226" i="8" s="1"/>
  <c r="T208" i="8"/>
  <c r="V208" i="8" s="1"/>
  <c r="T190" i="8"/>
  <c r="V190" i="8" s="1"/>
  <c r="T173" i="8"/>
  <c r="V173" i="8" s="1"/>
  <c r="T155" i="8"/>
  <c r="V155" i="8" s="1"/>
  <c r="T137" i="8"/>
  <c r="V137" i="8" s="1"/>
  <c r="T119" i="8"/>
  <c r="V119" i="8" s="1"/>
  <c r="T101" i="8"/>
  <c r="V101" i="8" s="1"/>
  <c r="T83" i="8"/>
  <c r="V83" i="8" s="1"/>
  <c r="T65" i="8"/>
  <c r="V65" i="8" s="1"/>
  <c r="T47" i="8"/>
  <c r="V47" i="8" s="1"/>
  <c r="T29" i="8"/>
  <c r="V29" i="8" s="1"/>
  <c r="U11" i="8"/>
  <c r="V11" i="8"/>
  <c r="T11" i="8"/>
  <c r="I531" i="8"/>
  <c r="J531" i="8" s="1"/>
  <c r="I513" i="8"/>
  <c r="J513" i="8" s="1"/>
  <c r="I495" i="8"/>
  <c r="J495" i="8" s="1"/>
  <c r="I477" i="8"/>
  <c r="J477" i="8" s="1"/>
  <c r="I459" i="8"/>
  <c r="J459" i="8" s="1"/>
  <c r="I441" i="8"/>
  <c r="J441" i="8" s="1"/>
  <c r="I423" i="8"/>
  <c r="J423" i="8" s="1"/>
  <c r="I405" i="8"/>
  <c r="J405" i="8" s="1"/>
  <c r="I387" i="8"/>
  <c r="J387" i="8" s="1"/>
  <c r="I369" i="8"/>
  <c r="J369" i="8" s="1"/>
  <c r="I352" i="8"/>
  <c r="J352" i="8" s="1"/>
  <c r="I334" i="8"/>
  <c r="J334" i="8" s="1"/>
  <c r="I316" i="8"/>
  <c r="J316" i="8" s="1"/>
  <c r="I298" i="8"/>
  <c r="J298" i="8" s="1"/>
  <c r="I280" i="8"/>
  <c r="J280" i="8" s="1"/>
  <c r="I262" i="8"/>
  <c r="J262" i="8" s="1"/>
  <c r="I244" i="8"/>
  <c r="J244" i="8"/>
  <c r="I226" i="8"/>
  <c r="J226" i="8" s="1"/>
  <c r="I208" i="8"/>
  <c r="J208" i="8" s="1"/>
  <c r="I190" i="8"/>
  <c r="J190" i="8" s="1"/>
  <c r="I173" i="8"/>
  <c r="J173" i="8" s="1"/>
  <c r="I155" i="8"/>
  <c r="J155" i="8" s="1"/>
  <c r="I137" i="8"/>
  <c r="J137" i="8" s="1"/>
  <c r="I119" i="8"/>
  <c r="J119" i="8" s="1"/>
  <c r="I100" i="8"/>
  <c r="J100" i="8" s="1"/>
  <c r="I83" i="8"/>
  <c r="J83" i="8" s="1"/>
  <c r="I65" i="8"/>
  <c r="J65" i="8" s="1"/>
  <c r="I47" i="8"/>
  <c r="J47" i="8" s="1"/>
  <c r="I29" i="8"/>
  <c r="J29" i="8" s="1"/>
  <c r="I11" i="8"/>
  <c r="J11" i="8" s="1"/>
  <c r="T13" i="6"/>
  <c r="V13" i="6" s="1"/>
  <c r="T31" i="6"/>
  <c r="V31" i="6" s="1"/>
  <c r="T49" i="6"/>
  <c r="V49" i="6" s="1"/>
  <c r="T66" i="6"/>
  <c r="V66" i="6" s="1"/>
  <c r="T84" i="6"/>
  <c r="V84" i="6" s="1"/>
  <c r="T102" i="6"/>
  <c r="U102" i="6" s="1"/>
  <c r="I155" i="6"/>
  <c r="J155" i="6" s="1"/>
  <c r="I137" i="6"/>
  <c r="J137" i="6" s="1"/>
  <c r="I119" i="6"/>
  <c r="J119" i="6" s="1"/>
  <c r="T67" i="5"/>
  <c r="V67" i="5" s="1"/>
  <c r="T49" i="5"/>
  <c r="V49" i="5" s="1"/>
  <c r="T31" i="5"/>
  <c r="V31" i="5" s="1"/>
  <c r="T13" i="5"/>
  <c r="V13" i="5" s="1"/>
  <c r="T459" i="8" l="1"/>
  <c r="U459" i="8" s="1"/>
  <c r="V13" i="12"/>
  <c r="V102" i="6"/>
  <c r="U13" i="5"/>
  <c r="U132" i="12"/>
  <c r="U115" i="12"/>
  <c r="U98" i="12"/>
  <c r="U81" i="12"/>
  <c r="U64" i="12"/>
  <c r="U47" i="12"/>
  <c r="U30" i="12"/>
  <c r="V531" i="8"/>
  <c r="V513" i="8"/>
  <c r="V495" i="8"/>
  <c r="V477" i="8"/>
  <c r="V459" i="8"/>
  <c r="V441" i="8"/>
  <c r="V423" i="8"/>
  <c r="V405" i="8"/>
  <c r="U352" i="8"/>
  <c r="U334" i="8"/>
  <c r="U316" i="8"/>
  <c r="U298" i="8"/>
  <c r="U280" i="8"/>
  <c r="U262" i="8"/>
  <c r="U244" i="8"/>
  <c r="U226" i="8"/>
  <c r="U208" i="8"/>
  <c r="U190" i="8"/>
  <c r="U173" i="8"/>
  <c r="U155" i="8"/>
  <c r="U137" i="8"/>
  <c r="U119" i="8"/>
  <c r="U101" i="8"/>
  <c r="U83" i="8"/>
  <c r="U65" i="8"/>
  <c r="U47" i="8"/>
  <c r="U29" i="8"/>
  <c r="U13" i="6"/>
  <c r="U31" i="6"/>
  <c r="U49" i="6"/>
  <c r="T155" i="6"/>
  <c r="U155" i="6" s="1"/>
  <c r="T119" i="6"/>
  <c r="U66" i="6"/>
  <c r="U84" i="6"/>
  <c r="T137" i="6"/>
  <c r="U137" i="6" s="1"/>
  <c r="U67" i="5"/>
  <c r="U49" i="5"/>
  <c r="U31" i="5"/>
  <c r="V155" i="6" l="1"/>
  <c r="V137" i="6"/>
  <c r="U119" i="6"/>
  <c r="V119" i="6"/>
  <c r="T66" i="14" l="1"/>
  <c r="V66" i="14" s="1"/>
  <c r="T48" i="14"/>
  <c r="V48" i="14" s="1"/>
  <c r="T30" i="14"/>
  <c r="V30" i="14" s="1"/>
  <c r="U12" i="14"/>
  <c r="V12" i="14"/>
  <c r="T12" i="14"/>
  <c r="I66" i="14"/>
  <c r="J66" i="14" s="1"/>
  <c r="I48" i="14"/>
  <c r="J48" i="14" s="1"/>
  <c r="I30" i="14"/>
  <c r="J30" i="14" s="1"/>
  <c r="I12" i="14"/>
  <c r="J12" i="14"/>
  <c r="T155" i="4"/>
  <c r="V155" i="4" s="1"/>
  <c r="V154" i="4"/>
  <c r="T154" i="4"/>
  <c r="U154" i="4" s="1"/>
  <c r="T137" i="4"/>
  <c r="V137" i="4" s="1"/>
  <c r="V136" i="4"/>
  <c r="T136" i="4"/>
  <c r="U136" i="4" s="1"/>
  <c r="T119" i="4"/>
  <c r="V119" i="4" s="1"/>
  <c r="V118" i="4"/>
  <c r="T118" i="4"/>
  <c r="U118" i="4" s="1"/>
  <c r="T101" i="4"/>
  <c r="V101" i="4" s="1"/>
  <c r="V100" i="4"/>
  <c r="T100" i="4"/>
  <c r="U100" i="4" s="1"/>
  <c r="T83" i="4"/>
  <c r="V83" i="4" s="1"/>
  <c r="V82" i="4"/>
  <c r="T82" i="4"/>
  <c r="U82" i="4" s="1"/>
  <c r="U65" i="4"/>
  <c r="T65" i="4"/>
  <c r="V65" i="4" s="1"/>
  <c r="T64" i="4"/>
  <c r="U64" i="4" s="1"/>
  <c r="T47" i="4"/>
  <c r="V47" i="4" s="1"/>
  <c r="V46" i="4"/>
  <c r="T46" i="4"/>
  <c r="U46" i="4" s="1"/>
  <c r="T29" i="4"/>
  <c r="V29" i="4" s="1"/>
  <c r="V28" i="4"/>
  <c r="T28" i="4"/>
  <c r="U28" i="4" s="1"/>
  <c r="U10" i="4"/>
  <c r="V10" i="4"/>
  <c r="U11" i="4"/>
  <c r="V11" i="4"/>
  <c r="T11" i="4"/>
  <c r="T10" i="4"/>
  <c r="I155" i="4"/>
  <c r="J155" i="4" s="1"/>
  <c r="I154" i="4"/>
  <c r="J154" i="4" s="1"/>
  <c r="I136" i="4"/>
  <c r="J136" i="4" s="1"/>
  <c r="I137" i="4"/>
  <c r="J137" i="4"/>
  <c r="I118" i="4"/>
  <c r="J118" i="4" s="1"/>
  <c r="I119" i="4"/>
  <c r="J119" i="4"/>
  <c r="I100" i="4"/>
  <c r="J100" i="4" s="1"/>
  <c r="I101" i="4"/>
  <c r="J101" i="4"/>
  <c r="I82" i="4"/>
  <c r="J82" i="4" s="1"/>
  <c r="I83" i="4"/>
  <c r="J83" i="4"/>
  <c r="I64" i="4"/>
  <c r="J64" i="4" s="1"/>
  <c r="I65" i="4"/>
  <c r="J65" i="4"/>
  <c r="I46" i="4"/>
  <c r="J46" i="4" s="1"/>
  <c r="I47" i="4"/>
  <c r="J47" i="4"/>
  <c r="I28" i="4"/>
  <c r="J28" i="4" s="1"/>
  <c r="I29" i="4"/>
  <c r="J29" i="4"/>
  <c r="I10" i="4"/>
  <c r="J10" i="4" s="1"/>
  <c r="I11" i="4"/>
  <c r="J11" i="4"/>
  <c r="T156" i="3"/>
  <c r="V156" i="3" s="1"/>
  <c r="T138" i="3"/>
  <c r="V138" i="3" s="1"/>
  <c r="T120" i="3"/>
  <c r="V120" i="3" s="1"/>
  <c r="T102" i="3"/>
  <c r="V102" i="3" s="1"/>
  <c r="T84" i="3"/>
  <c r="V84" i="3" s="1"/>
  <c r="T66" i="3"/>
  <c r="V66" i="3" s="1"/>
  <c r="T48" i="3"/>
  <c r="V48" i="3" s="1"/>
  <c r="T30" i="3"/>
  <c r="V30" i="3" s="1"/>
  <c r="U12" i="3"/>
  <c r="V12" i="3"/>
  <c r="T12" i="3"/>
  <c r="I156" i="3"/>
  <c r="J156" i="3" s="1"/>
  <c r="I138" i="3"/>
  <c r="J138" i="3" s="1"/>
  <c r="I120" i="3"/>
  <c r="J120" i="3" s="1"/>
  <c r="I102" i="3"/>
  <c r="J102" i="3" s="1"/>
  <c r="I84" i="3"/>
  <c r="J84" i="3" s="1"/>
  <c r="I66" i="3"/>
  <c r="J66" i="3" s="1"/>
  <c r="I48" i="3"/>
  <c r="J48" i="3" s="1"/>
  <c r="I30" i="3"/>
  <c r="J30" i="3" s="1"/>
  <c r="I12" i="3"/>
  <c r="J12" i="3" s="1"/>
  <c r="T84" i="2"/>
  <c r="V84" i="2" s="1"/>
  <c r="T66" i="2"/>
  <c r="V66" i="2" s="1"/>
  <c r="T48" i="2"/>
  <c r="V48" i="2" s="1"/>
  <c r="T30" i="2"/>
  <c r="V30" i="2" s="1"/>
  <c r="U12" i="2"/>
  <c r="V12" i="2"/>
  <c r="T12" i="2"/>
  <c r="I84" i="2"/>
  <c r="J84" i="2" s="1"/>
  <c r="I48" i="2"/>
  <c r="J48" i="2" s="1"/>
  <c r="I30" i="2"/>
  <c r="J30" i="2" s="1"/>
  <c r="I12" i="2"/>
  <c r="J12" i="2" s="1"/>
  <c r="T66" i="1"/>
  <c r="V66" i="1" s="1"/>
  <c r="T48" i="1"/>
  <c r="V48" i="1" s="1"/>
  <c r="T30" i="1"/>
  <c r="V30" i="1" s="1"/>
  <c r="U12" i="1"/>
  <c r="V12" i="1"/>
  <c r="T12" i="1"/>
  <c r="I66" i="1"/>
  <c r="J66" i="1" s="1"/>
  <c r="I48" i="1"/>
  <c r="J48" i="1" s="1"/>
  <c r="I30" i="1"/>
  <c r="J30" i="1"/>
  <c r="I12" i="1"/>
  <c r="J12" i="1"/>
  <c r="U66" i="14" l="1"/>
  <c r="U48" i="14"/>
  <c r="U30" i="14"/>
  <c r="U155" i="4"/>
  <c r="U137" i="4"/>
  <c r="U119" i="4"/>
  <c r="U101" i="4"/>
  <c r="U83" i="4"/>
  <c r="V64" i="4"/>
  <c r="U47" i="4"/>
  <c r="U29" i="4"/>
  <c r="U156" i="3"/>
  <c r="U138" i="3"/>
  <c r="U120" i="3"/>
  <c r="U102" i="3"/>
  <c r="U84" i="3"/>
  <c r="U66" i="3"/>
  <c r="U48" i="3"/>
  <c r="U30" i="3"/>
  <c r="U84" i="2"/>
  <c r="U66" i="2"/>
  <c r="U48" i="2"/>
  <c r="U30" i="2"/>
  <c r="I66" i="2"/>
  <c r="J66" i="2" s="1"/>
  <c r="U66" i="1"/>
  <c r="U48" i="1"/>
  <c r="U30" i="1"/>
  <c r="I131" i="12" l="1"/>
  <c r="I114" i="12"/>
  <c r="I97" i="12"/>
  <c r="I80" i="12"/>
  <c r="I63" i="12"/>
  <c r="I46" i="12"/>
  <c r="I29" i="12"/>
  <c r="I12" i="12"/>
  <c r="I351" i="8"/>
  <c r="I530" i="8" s="1"/>
  <c r="I333" i="8"/>
  <c r="I315" i="8"/>
  <c r="I297" i="8"/>
  <c r="I476" i="8" s="1"/>
  <c r="I279" i="8"/>
  <c r="I458" i="8" s="1"/>
  <c r="I261" i="8"/>
  <c r="I243" i="8"/>
  <c r="I225" i="8"/>
  <c r="I404" i="8" s="1"/>
  <c r="I207" i="8"/>
  <c r="I386" i="8" s="1"/>
  <c r="I189" i="8"/>
  <c r="I172" i="8"/>
  <c r="I154" i="8"/>
  <c r="I136" i="8"/>
  <c r="I118" i="8"/>
  <c r="I82" i="8"/>
  <c r="I64" i="8"/>
  <c r="I46" i="8"/>
  <c r="I28" i="8"/>
  <c r="I10" i="8"/>
  <c r="I101" i="6"/>
  <c r="I83" i="6"/>
  <c r="I136" i="6" s="1"/>
  <c r="I65" i="6"/>
  <c r="I118" i="6" s="1"/>
  <c r="I48" i="6"/>
  <c r="I30" i="6"/>
  <c r="I12" i="6"/>
  <c r="I66" i="5"/>
  <c r="I48" i="5"/>
  <c r="I30" i="5"/>
  <c r="I12" i="5"/>
  <c r="I422" i="8" l="1"/>
  <c r="I494" i="8"/>
  <c r="I154" i="6"/>
  <c r="I368" i="8"/>
  <c r="I440" i="8"/>
  <c r="I512" i="8"/>
  <c r="I155" i="3" l="1"/>
  <c r="I137" i="3"/>
  <c r="I119" i="3"/>
  <c r="I101" i="3"/>
  <c r="I83" i="3"/>
  <c r="I65" i="3"/>
  <c r="I47" i="3"/>
  <c r="I29" i="3"/>
  <c r="I11" i="3"/>
  <c r="I83" i="2"/>
  <c r="I47" i="2"/>
  <c r="I29" i="2"/>
  <c r="I11" i="2"/>
  <c r="I65" i="1"/>
  <c r="I47" i="1"/>
  <c r="I29" i="1"/>
  <c r="I29" i="14" s="1"/>
  <c r="I11" i="1"/>
  <c r="I130" i="12"/>
  <c r="I113" i="12"/>
  <c r="I96" i="12"/>
  <c r="I79" i="12"/>
  <c r="I62" i="12"/>
  <c r="I45" i="12"/>
  <c r="I28" i="12"/>
  <c r="I11" i="12"/>
  <c r="I350" i="8"/>
  <c r="I332" i="8"/>
  <c r="I511" i="8" s="1"/>
  <c r="I314" i="8"/>
  <c r="I296" i="8"/>
  <c r="I475" i="8" s="1"/>
  <c r="I278" i="8"/>
  <c r="I260" i="8"/>
  <c r="I242" i="8"/>
  <c r="I421" i="8" s="1"/>
  <c r="I224" i="8"/>
  <c r="I403" i="8" s="1"/>
  <c r="I206" i="8"/>
  <c r="I385" i="8" s="1"/>
  <c r="I188" i="8"/>
  <c r="I171" i="8"/>
  <c r="I529" i="8" s="1"/>
  <c r="I153" i="8"/>
  <c r="I135" i="8"/>
  <c r="I117" i="8"/>
  <c r="I99" i="8"/>
  <c r="I81" i="8"/>
  <c r="I63" i="8"/>
  <c r="I45" i="8"/>
  <c r="I27" i="8"/>
  <c r="I9" i="8"/>
  <c r="I315" i="7"/>
  <c r="I297" i="7"/>
  <c r="I458" i="7" s="1"/>
  <c r="I279" i="7"/>
  <c r="I440" i="7" s="1"/>
  <c r="I261" i="7"/>
  <c r="I243" i="7"/>
  <c r="I225" i="7"/>
  <c r="I386" i="7" s="1"/>
  <c r="I207" i="7"/>
  <c r="I368" i="7" s="1"/>
  <c r="I189" i="7"/>
  <c r="I171" i="7"/>
  <c r="I154" i="7"/>
  <c r="I136" i="7"/>
  <c r="I118" i="7"/>
  <c r="I100" i="7"/>
  <c r="I82" i="7"/>
  <c r="I64" i="7"/>
  <c r="I46" i="7"/>
  <c r="I28" i="7"/>
  <c r="I10" i="7"/>
  <c r="I100" i="6"/>
  <c r="I153" i="6" s="1"/>
  <c r="I82" i="6"/>
  <c r="I64" i="6"/>
  <c r="I117" i="6" s="1"/>
  <c r="I47" i="6"/>
  <c r="I29" i="6"/>
  <c r="I11" i="6"/>
  <c r="I65" i="5"/>
  <c r="I47" i="5"/>
  <c r="I29" i="5"/>
  <c r="I439" i="8" l="1"/>
  <c r="I47" i="14"/>
  <c r="I457" i="8"/>
  <c r="I65" i="14"/>
  <c r="I332" i="7"/>
  <c r="I404" i="7"/>
  <c r="I476" i="7"/>
  <c r="I135" i="6"/>
  <c r="I350" i="7"/>
  <c r="I422" i="7"/>
  <c r="I367" i="8"/>
  <c r="I493" i="8"/>
  <c r="I65" i="2"/>
  <c r="I11" i="5" l="1"/>
  <c r="I314" i="7"/>
  <c r="I475" i="7" s="1"/>
  <c r="I296" i="7"/>
  <c r="I457" i="7" s="1"/>
  <c r="I278" i="7"/>
  <c r="I439" i="7" s="1"/>
  <c r="I260" i="7"/>
  <c r="I421" i="7" s="1"/>
  <c r="I242" i="7"/>
  <c r="I224" i="7"/>
  <c r="I206" i="7"/>
  <c r="I188" i="7"/>
  <c r="I170" i="7"/>
  <c r="I153" i="7"/>
  <c r="I135" i="7"/>
  <c r="I117" i="7"/>
  <c r="I99" i="7"/>
  <c r="I81" i="7"/>
  <c r="I63" i="7"/>
  <c r="I45" i="7"/>
  <c r="I27" i="7"/>
  <c r="I9" i="7"/>
  <c r="I153" i="4"/>
  <c r="I135" i="4"/>
  <c r="I117" i="4"/>
  <c r="I99" i="4"/>
  <c r="I81" i="4"/>
  <c r="I63" i="4"/>
  <c r="I45" i="4"/>
  <c r="I27" i="4"/>
  <c r="I9" i="4"/>
  <c r="I154" i="3"/>
  <c r="I136" i="3"/>
  <c r="I118" i="3"/>
  <c r="I100" i="3"/>
  <c r="I82" i="3"/>
  <c r="I64" i="3"/>
  <c r="I46" i="3"/>
  <c r="I28" i="3"/>
  <c r="I10" i="3"/>
  <c r="I82" i="2"/>
  <c r="I46" i="2"/>
  <c r="I28" i="2"/>
  <c r="I10" i="2"/>
  <c r="I64" i="1"/>
  <c r="I46" i="1"/>
  <c r="I28" i="1"/>
  <c r="I367" i="7" l="1"/>
  <c r="I11" i="14"/>
  <c r="I331" i="7"/>
  <c r="I385" i="7"/>
  <c r="I349" i="7"/>
  <c r="I403" i="7"/>
  <c r="I64" i="2"/>
  <c r="I129" i="12" l="1"/>
  <c r="I112" i="12"/>
  <c r="I95" i="12"/>
  <c r="I78" i="12"/>
  <c r="I61" i="12"/>
  <c r="I44" i="12"/>
  <c r="I27" i="12"/>
  <c r="I10" i="12"/>
  <c r="I99" i="6"/>
  <c r="I81" i="6"/>
  <c r="I63" i="6"/>
  <c r="I116" i="6" s="1"/>
  <c r="I46" i="6"/>
  <c r="I28" i="6"/>
  <c r="I10" i="6"/>
  <c r="I64" i="5"/>
  <c r="I64" i="14" s="1"/>
  <c r="I46" i="5"/>
  <c r="I46" i="14" s="1"/>
  <c r="I28" i="5"/>
  <c r="I28" i="14" s="1"/>
  <c r="I10" i="5"/>
  <c r="I10" i="1"/>
  <c r="I10" i="14" s="1"/>
  <c r="I128" i="12"/>
  <c r="I111" i="12"/>
  <c r="I94" i="12"/>
  <c r="I77" i="12"/>
  <c r="I60" i="12"/>
  <c r="I43" i="12"/>
  <c r="I26" i="12"/>
  <c r="I9" i="12"/>
  <c r="P167" i="10"/>
  <c r="P168" i="10"/>
  <c r="P169" i="10"/>
  <c r="P170" i="10"/>
  <c r="P171" i="10"/>
  <c r="P172" i="10"/>
  <c r="P173" i="10"/>
  <c r="P174" i="10"/>
  <c r="P175" i="10"/>
  <c r="P176" i="10"/>
  <c r="P153" i="10"/>
  <c r="P154" i="10"/>
  <c r="P155" i="10"/>
  <c r="P156" i="10"/>
  <c r="P157" i="10"/>
  <c r="P158" i="10"/>
  <c r="P159" i="10"/>
  <c r="P160" i="10"/>
  <c r="P161" i="10"/>
  <c r="P162" i="10"/>
  <c r="P139" i="10"/>
  <c r="P140" i="10"/>
  <c r="P141" i="10"/>
  <c r="P142" i="10"/>
  <c r="P143" i="10"/>
  <c r="P144" i="10"/>
  <c r="P145" i="10"/>
  <c r="P146" i="10"/>
  <c r="P147" i="10"/>
  <c r="P148" i="10"/>
  <c r="P125" i="10"/>
  <c r="P126" i="10"/>
  <c r="P127" i="10"/>
  <c r="P128" i="10"/>
  <c r="P129" i="10"/>
  <c r="P130" i="10"/>
  <c r="P131" i="10"/>
  <c r="P132" i="10"/>
  <c r="P133" i="10"/>
  <c r="P134" i="10"/>
  <c r="P111" i="10"/>
  <c r="P112" i="10"/>
  <c r="P113" i="10"/>
  <c r="P114" i="10"/>
  <c r="P115" i="10"/>
  <c r="P116" i="10"/>
  <c r="P117" i="10"/>
  <c r="P118" i="10"/>
  <c r="P119" i="10"/>
  <c r="P120" i="10"/>
  <c r="P97" i="10"/>
  <c r="P98" i="10"/>
  <c r="P99" i="10"/>
  <c r="P100" i="10"/>
  <c r="P101" i="10"/>
  <c r="P102" i="10"/>
  <c r="P103" i="10"/>
  <c r="P104" i="10"/>
  <c r="P105" i="10"/>
  <c r="P106" i="10"/>
  <c r="P83" i="10"/>
  <c r="P84" i="10"/>
  <c r="P85" i="10"/>
  <c r="P86" i="10"/>
  <c r="P87" i="10"/>
  <c r="P88" i="10"/>
  <c r="P89" i="10"/>
  <c r="P90" i="10"/>
  <c r="P91" i="10"/>
  <c r="P92" i="10"/>
  <c r="N150" i="4"/>
  <c r="O150" i="4" s="1"/>
  <c r="P150" i="4" s="1"/>
  <c r="Q150" i="4" s="1"/>
  <c r="R150" i="4" s="1"/>
  <c r="N132" i="4"/>
  <c r="O132" i="4" s="1"/>
  <c r="P132" i="4" s="1"/>
  <c r="Q132" i="4" s="1"/>
  <c r="R132" i="4" s="1"/>
  <c r="P114" i="4"/>
  <c r="Q114" i="4" s="1"/>
  <c r="R114" i="4" s="1"/>
  <c r="O114" i="4"/>
  <c r="N114" i="4"/>
  <c r="N96" i="4"/>
  <c r="O96" i="4" s="1"/>
  <c r="P96" i="4" s="1"/>
  <c r="Q96" i="4" s="1"/>
  <c r="R96" i="4" s="1"/>
  <c r="N78" i="4"/>
  <c r="O78" i="4" s="1"/>
  <c r="P78" i="4" s="1"/>
  <c r="Q78" i="4" s="1"/>
  <c r="R78" i="4" s="1"/>
  <c r="N60" i="4"/>
  <c r="O60" i="4" s="1"/>
  <c r="P60" i="4" s="1"/>
  <c r="Q60" i="4" s="1"/>
  <c r="R60" i="4" s="1"/>
  <c r="N42" i="4"/>
  <c r="O42" i="4" s="1"/>
  <c r="P42" i="4" s="1"/>
  <c r="Q42" i="4" s="1"/>
  <c r="R42" i="4" s="1"/>
  <c r="N24" i="4"/>
  <c r="O24" i="4" s="1"/>
  <c r="P24" i="4" s="1"/>
  <c r="Q24" i="4" s="1"/>
  <c r="R24" i="4" s="1"/>
  <c r="I152" i="4"/>
  <c r="I151" i="4"/>
  <c r="I134" i="4"/>
  <c r="I133" i="4"/>
  <c r="I116" i="4"/>
  <c r="P166" i="10" s="1"/>
  <c r="I115" i="4"/>
  <c r="I98" i="4"/>
  <c r="P152" i="10" s="1"/>
  <c r="I97" i="4"/>
  <c r="I80" i="4"/>
  <c r="P138" i="10" s="1"/>
  <c r="I79" i="4"/>
  <c r="I62" i="4"/>
  <c r="P124" i="10" s="1"/>
  <c r="I61" i="4"/>
  <c r="H44" i="4"/>
  <c r="O110" i="10" s="1"/>
  <c r="I44" i="4"/>
  <c r="P110" i="10" s="1"/>
  <c r="H45" i="4"/>
  <c r="H46" i="4"/>
  <c r="O112" i="10" s="1"/>
  <c r="H47" i="4"/>
  <c r="O113" i="10" s="1"/>
  <c r="H48" i="4"/>
  <c r="O114" i="10" s="1"/>
  <c r="H49" i="4"/>
  <c r="O115" i="10" s="1"/>
  <c r="H50" i="4"/>
  <c r="O116" i="10" s="1"/>
  <c r="H51" i="4"/>
  <c r="O117" i="10" s="1"/>
  <c r="H52" i="4"/>
  <c r="O118" i="10" s="1"/>
  <c r="H53" i="4"/>
  <c r="O119" i="10" s="1"/>
  <c r="H54" i="4"/>
  <c r="O120" i="10" s="1"/>
  <c r="I43" i="4"/>
  <c r="H43" i="4"/>
  <c r="O109" i="10" s="1"/>
  <c r="I26" i="4"/>
  <c r="P96" i="10" s="1"/>
  <c r="I25" i="4"/>
  <c r="J44" i="4"/>
  <c r="Q110" i="10" s="1"/>
  <c r="I8" i="4"/>
  <c r="P82" i="10" s="1"/>
  <c r="I7" i="4"/>
  <c r="I153" i="3"/>
  <c r="I135" i="3"/>
  <c r="I117" i="3"/>
  <c r="I99" i="3"/>
  <c r="I81" i="3"/>
  <c r="I63" i="3"/>
  <c r="I45" i="3"/>
  <c r="I27" i="3"/>
  <c r="I9" i="3"/>
  <c r="I81" i="2"/>
  <c r="I45" i="2"/>
  <c r="I27" i="2"/>
  <c r="I9" i="2"/>
  <c r="I63" i="1"/>
  <c r="I45" i="1"/>
  <c r="I27" i="1"/>
  <c r="P81" i="10" l="1"/>
  <c r="O111" i="10"/>
  <c r="J45" i="4"/>
  <c r="P109" i="10"/>
  <c r="T45" i="4"/>
  <c r="P95" i="10"/>
  <c r="I134" i="6"/>
  <c r="I152" i="6"/>
  <c r="P137" i="10"/>
  <c r="P165" i="10"/>
  <c r="T44" i="4"/>
  <c r="P123" i="10"/>
  <c r="P151" i="10"/>
  <c r="T43" i="4"/>
  <c r="T55" i="4" s="1"/>
  <c r="S54" i="4"/>
  <c r="J43" i="4"/>
  <c r="Q109" i="10" s="1"/>
  <c r="I63" i="2"/>
  <c r="I9" i="1" l="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D128" i="11"/>
  <c r="D129" i="11"/>
  <c r="D130" i="11"/>
  <c r="D131" i="11"/>
  <c r="D132" i="11"/>
  <c r="D133" i="11"/>
  <c r="D134" i="11"/>
  <c r="D135" i="11"/>
  <c r="D136" i="11"/>
  <c r="D137" i="11"/>
  <c r="S98" i="11"/>
  <c r="S99" i="11"/>
  <c r="S100" i="11"/>
  <c r="S101" i="11"/>
  <c r="S102" i="11"/>
  <c r="S103" i="11"/>
  <c r="S104" i="11"/>
  <c r="S105" i="11"/>
  <c r="S106" i="11"/>
  <c r="S107" i="11"/>
  <c r="P98" i="11"/>
  <c r="P99" i="11"/>
  <c r="P100" i="11"/>
  <c r="P101" i="11"/>
  <c r="P102" i="11"/>
  <c r="P103" i="11"/>
  <c r="P104" i="11"/>
  <c r="P105" i="11"/>
  <c r="P106" i="11"/>
  <c r="P107" i="11"/>
  <c r="M98" i="11"/>
  <c r="M99" i="11"/>
  <c r="M100" i="11"/>
  <c r="M101" i="11"/>
  <c r="M102" i="11"/>
  <c r="M103" i="11"/>
  <c r="M104" i="11"/>
  <c r="M105" i="11"/>
  <c r="M106" i="11"/>
  <c r="M107" i="11"/>
  <c r="S83" i="11"/>
  <c r="S84" i="11"/>
  <c r="S85" i="11"/>
  <c r="S86" i="11"/>
  <c r="S87" i="11"/>
  <c r="S88" i="11"/>
  <c r="S89" i="11"/>
  <c r="S90" i="11"/>
  <c r="S91" i="11"/>
  <c r="S92" i="11"/>
  <c r="P83" i="11"/>
  <c r="P84" i="11"/>
  <c r="P85" i="11"/>
  <c r="P86" i="11"/>
  <c r="P87" i="11"/>
  <c r="P88" i="11"/>
  <c r="P89" i="11"/>
  <c r="P90" i="11"/>
  <c r="P91" i="11"/>
  <c r="P92" i="11"/>
  <c r="M83" i="11"/>
  <c r="M84" i="11"/>
  <c r="M85" i="11"/>
  <c r="M86" i="11"/>
  <c r="M87" i="11"/>
  <c r="M88" i="11"/>
  <c r="M89" i="11"/>
  <c r="M90" i="11"/>
  <c r="M91" i="11"/>
  <c r="M92" i="11"/>
  <c r="N347" i="8"/>
  <c r="O347" i="8" s="1"/>
  <c r="P347" i="8" s="1"/>
  <c r="Q347" i="8" s="1"/>
  <c r="R347" i="8" s="1"/>
  <c r="N329" i="8"/>
  <c r="O329" i="8" s="1"/>
  <c r="P329" i="8" s="1"/>
  <c r="Q329" i="8" s="1"/>
  <c r="R329" i="8" s="1"/>
  <c r="N311" i="8"/>
  <c r="O311" i="8" s="1"/>
  <c r="P311" i="8" s="1"/>
  <c r="Q311" i="8" s="1"/>
  <c r="R311" i="8" s="1"/>
  <c r="N293" i="8"/>
  <c r="O293" i="8" s="1"/>
  <c r="P293" i="8" s="1"/>
  <c r="Q293" i="8" s="1"/>
  <c r="R293" i="8" s="1"/>
  <c r="N275" i="8"/>
  <c r="O275" i="8" s="1"/>
  <c r="P275" i="8" s="1"/>
  <c r="Q275" i="8" s="1"/>
  <c r="R275" i="8" s="1"/>
  <c r="N257" i="8"/>
  <c r="O257" i="8" s="1"/>
  <c r="P257" i="8" s="1"/>
  <c r="Q257" i="8" s="1"/>
  <c r="R257" i="8" s="1"/>
  <c r="N239" i="8"/>
  <c r="O239" i="8" s="1"/>
  <c r="P239" i="8" s="1"/>
  <c r="Q239" i="8" s="1"/>
  <c r="R239" i="8" s="1"/>
  <c r="N221" i="8"/>
  <c r="O221" i="8" s="1"/>
  <c r="P221" i="8" s="1"/>
  <c r="Q221" i="8" s="1"/>
  <c r="R221" i="8" s="1"/>
  <c r="N203" i="8"/>
  <c r="O203" i="8" s="1"/>
  <c r="P203" i="8" s="1"/>
  <c r="Q203" i="8" s="1"/>
  <c r="R203" i="8" s="1"/>
  <c r="N168" i="8"/>
  <c r="O168" i="8" s="1"/>
  <c r="P168" i="8" s="1"/>
  <c r="Q168" i="8" s="1"/>
  <c r="R168" i="8" s="1"/>
  <c r="S168" i="8" s="1"/>
  <c r="T168" i="8" s="1"/>
  <c r="N150" i="8"/>
  <c r="O150" i="8"/>
  <c r="P150" i="8"/>
  <c r="Q150" i="8"/>
  <c r="R150" i="8"/>
  <c r="S150" i="8" s="1"/>
  <c r="T150" i="8" s="1"/>
  <c r="N132" i="8"/>
  <c r="O132" i="8" s="1"/>
  <c r="P132" i="8" s="1"/>
  <c r="Q132" i="8" s="1"/>
  <c r="R132" i="8" s="1"/>
  <c r="S132" i="8" s="1"/>
  <c r="T132" i="8" s="1"/>
  <c r="N114" i="8"/>
  <c r="O114" i="8" s="1"/>
  <c r="P114" i="8" s="1"/>
  <c r="Q114" i="8" s="1"/>
  <c r="R114" i="8" s="1"/>
  <c r="S114" i="8" s="1"/>
  <c r="T114" i="8" s="1"/>
  <c r="N96" i="8"/>
  <c r="O96" i="8" s="1"/>
  <c r="P96" i="8" s="1"/>
  <c r="Q96" i="8" s="1"/>
  <c r="R96" i="8" s="1"/>
  <c r="S96" i="8" s="1"/>
  <c r="T96" i="8" s="1"/>
  <c r="N78" i="8"/>
  <c r="O78" i="8" s="1"/>
  <c r="P78" i="8" s="1"/>
  <c r="Q78" i="8" s="1"/>
  <c r="R78" i="8" s="1"/>
  <c r="S78" i="8" s="1"/>
  <c r="T78" i="8" s="1"/>
  <c r="N60" i="8"/>
  <c r="O60" i="8" s="1"/>
  <c r="P60" i="8" s="1"/>
  <c r="Q60" i="8" s="1"/>
  <c r="R60" i="8" s="1"/>
  <c r="S60" i="8" s="1"/>
  <c r="T60" i="8" s="1"/>
  <c r="N42" i="8"/>
  <c r="O42" i="8" s="1"/>
  <c r="P42" i="8" s="1"/>
  <c r="Q42" i="8" s="1"/>
  <c r="R42" i="8" s="1"/>
  <c r="S42" i="8" s="1"/>
  <c r="T42" i="8" s="1"/>
  <c r="N24" i="8"/>
  <c r="O24" i="8" s="1"/>
  <c r="P24" i="8" s="1"/>
  <c r="Q24" i="8" s="1"/>
  <c r="R24" i="8" s="1"/>
  <c r="S24" i="8" s="1"/>
  <c r="T24" i="8" s="1"/>
  <c r="M25" i="8"/>
  <c r="M26" i="8"/>
  <c r="M27" i="8"/>
  <c r="M28" i="8"/>
  <c r="M29" i="8"/>
  <c r="M30" i="8"/>
  <c r="M31" i="8"/>
  <c r="M32" i="8"/>
  <c r="M33" i="8"/>
  <c r="M34" i="8"/>
  <c r="M35" i="8"/>
  <c r="M36" i="8"/>
  <c r="M43" i="8"/>
  <c r="M44" i="8"/>
  <c r="M45" i="8"/>
  <c r="M46" i="8"/>
  <c r="M47" i="8"/>
  <c r="M48" i="8"/>
  <c r="M49" i="8"/>
  <c r="M50" i="8"/>
  <c r="M51" i="8"/>
  <c r="M52" i="8"/>
  <c r="M53" i="8"/>
  <c r="M54" i="8"/>
  <c r="M61" i="8"/>
  <c r="M62" i="8"/>
  <c r="M63" i="8"/>
  <c r="M64" i="8"/>
  <c r="M65" i="8"/>
  <c r="M66" i="8"/>
  <c r="M67" i="8"/>
  <c r="M68" i="8"/>
  <c r="M69" i="8"/>
  <c r="M70" i="8"/>
  <c r="M71" i="8"/>
  <c r="M72" i="8"/>
  <c r="M79" i="8"/>
  <c r="M80" i="8"/>
  <c r="M81" i="8"/>
  <c r="M82" i="8"/>
  <c r="M83" i="8"/>
  <c r="M84" i="8"/>
  <c r="M85" i="8"/>
  <c r="M86" i="8"/>
  <c r="M87" i="8"/>
  <c r="M88" i="8"/>
  <c r="M89" i="8"/>
  <c r="M90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T6" i="8"/>
  <c r="C526" i="8"/>
  <c r="D526" i="8" s="1"/>
  <c r="E526" i="8" s="1"/>
  <c r="F526" i="8" s="1"/>
  <c r="G526" i="8" s="1"/>
  <c r="H526" i="8" s="1"/>
  <c r="I526" i="8" s="1"/>
  <c r="C508" i="8"/>
  <c r="D508" i="8" s="1"/>
  <c r="E508" i="8" s="1"/>
  <c r="F508" i="8" s="1"/>
  <c r="G508" i="8" s="1"/>
  <c r="H508" i="8" s="1"/>
  <c r="I508" i="8" s="1"/>
  <c r="C490" i="8"/>
  <c r="D490" i="8" s="1"/>
  <c r="E490" i="8" s="1"/>
  <c r="F490" i="8" s="1"/>
  <c r="G490" i="8" s="1"/>
  <c r="H490" i="8" s="1"/>
  <c r="I490" i="8" s="1"/>
  <c r="C472" i="8"/>
  <c r="D472" i="8" s="1"/>
  <c r="E472" i="8" s="1"/>
  <c r="F472" i="8" s="1"/>
  <c r="G472" i="8" s="1"/>
  <c r="H472" i="8" s="1"/>
  <c r="I472" i="8" s="1"/>
  <c r="C454" i="8"/>
  <c r="D454" i="8" s="1"/>
  <c r="E454" i="8" s="1"/>
  <c r="F454" i="8" s="1"/>
  <c r="G454" i="8" s="1"/>
  <c r="H454" i="8" s="1"/>
  <c r="I454" i="8" s="1"/>
  <c r="C436" i="8"/>
  <c r="D436" i="8" s="1"/>
  <c r="E436" i="8" s="1"/>
  <c r="F436" i="8" s="1"/>
  <c r="G436" i="8" s="1"/>
  <c r="H436" i="8" s="1"/>
  <c r="I436" i="8" s="1"/>
  <c r="C418" i="8"/>
  <c r="D418" i="8" s="1"/>
  <c r="E418" i="8" s="1"/>
  <c r="F418" i="8" s="1"/>
  <c r="G418" i="8" s="1"/>
  <c r="H418" i="8" s="1"/>
  <c r="I418" i="8" s="1"/>
  <c r="C400" i="8"/>
  <c r="D400" i="8" s="1"/>
  <c r="E400" i="8" s="1"/>
  <c r="F400" i="8" s="1"/>
  <c r="G400" i="8" s="1"/>
  <c r="H400" i="8" s="1"/>
  <c r="I400" i="8" s="1"/>
  <c r="C382" i="8"/>
  <c r="D382" i="8" s="1"/>
  <c r="E382" i="8" s="1"/>
  <c r="F382" i="8" s="1"/>
  <c r="G382" i="8" s="1"/>
  <c r="H382" i="8" s="1"/>
  <c r="I382" i="8" s="1"/>
  <c r="I349" i="8"/>
  <c r="I348" i="8"/>
  <c r="I331" i="8"/>
  <c r="I330" i="8"/>
  <c r="I313" i="8"/>
  <c r="I312" i="8"/>
  <c r="I295" i="8"/>
  <c r="I294" i="8"/>
  <c r="H305" i="8"/>
  <c r="H304" i="8"/>
  <c r="H303" i="8"/>
  <c r="H302" i="8"/>
  <c r="H301" i="8"/>
  <c r="H300" i="8"/>
  <c r="H299" i="8"/>
  <c r="H298" i="8"/>
  <c r="H297" i="8"/>
  <c r="J297" i="8" s="1"/>
  <c r="H296" i="8"/>
  <c r="J296" i="8" s="1"/>
  <c r="H295" i="8"/>
  <c r="J295" i="8" s="1"/>
  <c r="H294" i="8"/>
  <c r="I277" i="8"/>
  <c r="S155" i="11" s="1"/>
  <c r="I276" i="8"/>
  <c r="I259" i="8"/>
  <c r="I258" i="8"/>
  <c r="I241" i="8"/>
  <c r="M155" i="11" s="1"/>
  <c r="I240" i="8"/>
  <c r="I223" i="8"/>
  <c r="I222" i="8"/>
  <c r="I205" i="8"/>
  <c r="G155" i="11" s="1"/>
  <c r="I204" i="8"/>
  <c r="I187" i="8"/>
  <c r="I186" i="8"/>
  <c r="I170" i="8"/>
  <c r="I169" i="8"/>
  <c r="I152" i="8"/>
  <c r="I151" i="8"/>
  <c r="I134" i="8"/>
  <c r="I133" i="8"/>
  <c r="I116" i="8"/>
  <c r="I115" i="8"/>
  <c r="I98" i="8"/>
  <c r="S127" i="11" s="1"/>
  <c r="I97" i="8"/>
  <c r="I80" i="8"/>
  <c r="P127" i="11" s="1"/>
  <c r="I79" i="8"/>
  <c r="I62" i="8"/>
  <c r="M127" i="11" s="1"/>
  <c r="I61" i="8"/>
  <c r="I44" i="8"/>
  <c r="J127" i="11" s="1"/>
  <c r="I43" i="8"/>
  <c r="I26" i="8"/>
  <c r="G127" i="11" s="1"/>
  <c r="I25" i="8"/>
  <c r="I8" i="8"/>
  <c r="D127" i="11" s="1"/>
  <c r="I7" i="8"/>
  <c r="I313" i="7"/>
  <c r="I312" i="7"/>
  <c r="I295" i="7"/>
  <c r="I294" i="7"/>
  <c r="I277" i="7"/>
  <c r="I276" i="7"/>
  <c r="I259" i="7"/>
  <c r="S97" i="11" s="1"/>
  <c r="I258" i="7"/>
  <c r="I241" i="7"/>
  <c r="I240" i="7"/>
  <c r="I223" i="7"/>
  <c r="I222" i="7"/>
  <c r="I205" i="7"/>
  <c r="I204" i="7"/>
  <c r="I187" i="7"/>
  <c r="P97" i="11" s="1"/>
  <c r="I186" i="7"/>
  <c r="P96" i="11" l="1"/>
  <c r="S96" i="11"/>
  <c r="D126" i="11"/>
  <c r="J126" i="11"/>
  <c r="P126" i="11"/>
  <c r="T297" i="8"/>
  <c r="T296" i="8"/>
  <c r="G126" i="11"/>
  <c r="M126" i="11"/>
  <c r="S126" i="11"/>
  <c r="I474" i="8"/>
  <c r="I510" i="8"/>
  <c r="I492" i="8"/>
  <c r="I528" i="8"/>
  <c r="I456" i="8"/>
  <c r="I365" i="8"/>
  <c r="D154" i="11"/>
  <c r="I401" i="8"/>
  <c r="J154" i="11"/>
  <c r="I437" i="8"/>
  <c r="P154" i="11"/>
  <c r="J294" i="8"/>
  <c r="S305" i="8"/>
  <c r="I473" i="8"/>
  <c r="T294" i="8"/>
  <c r="T295" i="8"/>
  <c r="I509" i="8"/>
  <c r="I366" i="8"/>
  <c r="D155" i="11"/>
  <c r="I402" i="8"/>
  <c r="J155" i="11"/>
  <c r="I438" i="8"/>
  <c r="P155" i="11"/>
  <c r="I384" i="8"/>
  <c r="M145" i="8"/>
  <c r="M127" i="8"/>
  <c r="M109" i="8"/>
  <c r="M91" i="8"/>
  <c r="M73" i="8"/>
  <c r="M55" i="8"/>
  <c r="M37" i="8"/>
  <c r="G154" i="11"/>
  <c r="M154" i="11"/>
  <c r="S154" i="11"/>
  <c r="I491" i="8"/>
  <c r="I527" i="8"/>
  <c r="I420" i="8"/>
  <c r="I383" i="8"/>
  <c r="I419" i="8"/>
  <c r="I455" i="8"/>
  <c r="T306" i="8" l="1"/>
  <c r="I169" i="7" l="1"/>
  <c r="M97" i="11" s="1"/>
  <c r="I168" i="7"/>
  <c r="I152" i="7"/>
  <c r="I474" i="7" s="1"/>
  <c r="I151" i="7"/>
  <c r="I134" i="7"/>
  <c r="I456" i="7" s="1"/>
  <c r="I133" i="7"/>
  <c r="I116" i="7"/>
  <c r="I438" i="7" s="1"/>
  <c r="I115" i="7"/>
  <c r="I98" i="7"/>
  <c r="I97" i="7"/>
  <c r="I80" i="7"/>
  <c r="I402" i="7" s="1"/>
  <c r="I79" i="7"/>
  <c r="I62" i="7"/>
  <c r="I384" i="7" s="1"/>
  <c r="I61" i="7"/>
  <c r="I44" i="7"/>
  <c r="I366" i="7" s="1"/>
  <c r="I43" i="7"/>
  <c r="I26" i="7"/>
  <c r="I25" i="7"/>
  <c r="I8" i="7"/>
  <c r="M82" i="11" s="1"/>
  <c r="I7" i="7"/>
  <c r="I63" i="5"/>
  <c r="I63" i="14" s="1"/>
  <c r="I45" i="5"/>
  <c r="I45" i="14" s="1"/>
  <c r="I27" i="5"/>
  <c r="I27" i="14" s="1"/>
  <c r="I9" i="5"/>
  <c r="I9" i="14" s="1"/>
  <c r="I98" i="6"/>
  <c r="I80" i="6"/>
  <c r="I62" i="6"/>
  <c r="I45" i="6"/>
  <c r="I27" i="6"/>
  <c r="I133" i="6" s="1"/>
  <c r="I347" i="7" l="1"/>
  <c r="P81" i="11"/>
  <c r="I383" i="7"/>
  <c r="I419" i="7"/>
  <c r="S81" i="11"/>
  <c r="I455" i="7"/>
  <c r="M96" i="11"/>
  <c r="I348" i="7"/>
  <c r="P82" i="11"/>
  <c r="I420" i="7"/>
  <c r="S82" i="11"/>
  <c r="M81" i="11"/>
  <c r="I365" i="7"/>
  <c r="I401" i="7"/>
  <c r="I437" i="7"/>
  <c r="I473" i="7"/>
  <c r="I329" i="7"/>
  <c r="I330" i="7"/>
  <c r="I151" i="6"/>
  <c r="I9" i="6"/>
  <c r="I115" i="6" s="1"/>
  <c r="H162" i="4"/>
  <c r="H144" i="4"/>
  <c r="H126" i="4"/>
  <c r="O176" i="10" s="1"/>
  <c r="H108" i="4"/>
  <c r="O162" i="10" s="1"/>
  <c r="H90" i="4"/>
  <c r="O148" i="10" s="1"/>
  <c r="H72" i="4"/>
  <c r="O134" i="10" s="1"/>
  <c r="H36" i="4"/>
  <c r="O106" i="10" s="1"/>
  <c r="H18" i="4"/>
  <c r="O92" i="10" s="1"/>
  <c r="I152" i="3"/>
  <c r="I134" i="3"/>
  <c r="I116" i="3"/>
  <c r="I98" i="3"/>
  <c r="I80" i="3"/>
  <c r="I62" i="3"/>
  <c r="I44" i="3"/>
  <c r="I26" i="3"/>
  <c r="I8" i="3"/>
  <c r="I80" i="2"/>
  <c r="I44" i="2"/>
  <c r="I26" i="2"/>
  <c r="I8" i="2"/>
  <c r="I62" i="1"/>
  <c r="I44" i="1"/>
  <c r="I26" i="1"/>
  <c r="I62" i="2" l="1"/>
  <c r="I8" i="1" l="1"/>
  <c r="H323" i="7" l="1"/>
  <c r="H305" i="7"/>
  <c r="H287" i="7"/>
  <c r="H269" i="7"/>
  <c r="R107" i="11" s="1"/>
  <c r="H251" i="7"/>
  <c r="H233" i="7"/>
  <c r="H215" i="7"/>
  <c r="H197" i="7"/>
  <c r="O107" i="11" s="1"/>
  <c r="H179" i="7"/>
  <c r="L107" i="11" s="1"/>
  <c r="I127" i="12"/>
  <c r="I110" i="12"/>
  <c r="I93" i="12"/>
  <c r="I76" i="12"/>
  <c r="I59" i="12"/>
  <c r="I42" i="12"/>
  <c r="I25" i="12"/>
  <c r="I8" i="12"/>
  <c r="H162" i="7"/>
  <c r="H144" i="7"/>
  <c r="H126" i="7"/>
  <c r="H108" i="7"/>
  <c r="R92" i="11" s="1"/>
  <c r="H90" i="7"/>
  <c r="H72" i="7"/>
  <c r="H54" i="7"/>
  <c r="H36" i="7"/>
  <c r="O92" i="11" s="1"/>
  <c r="H18" i="7"/>
  <c r="L92" i="11" s="1"/>
  <c r="I97" i="6"/>
  <c r="I79" i="6"/>
  <c r="I61" i="6"/>
  <c r="I44" i="6"/>
  <c r="I26" i="6"/>
  <c r="I8" i="6"/>
  <c r="I62" i="5"/>
  <c r="I62" i="14" s="1"/>
  <c r="P8" i="15" s="1"/>
  <c r="I44" i="5"/>
  <c r="I44" i="14" s="1"/>
  <c r="P23" i="15" s="1"/>
  <c r="I26" i="5"/>
  <c r="I26" i="14" s="1"/>
  <c r="I8" i="5"/>
  <c r="I8" i="14" s="1"/>
  <c r="Q33" i="15"/>
  <c r="P33" i="15"/>
  <c r="Q32" i="15"/>
  <c r="P32" i="15"/>
  <c r="Q31" i="15"/>
  <c r="P31" i="15"/>
  <c r="Q30" i="15"/>
  <c r="P30" i="15"/>
  <c r="Q29" i="15"/>
  <c r="P29" i="15"/>
  <c r="Q28" i="15"/>
  <c r="P28" i="15"/>
  <c r="Q27" i="15"/>
  <c r="P27" i="15"/>
  <c r="P26" i="15"/>
  <c r="P25" i="15"/>
  <c r="P24" i="15"/>
  <c r="N33" i="15"/>
  <c r="M33" i="15"/>
  <c r="N32" i="15"/>
  <c r="M32" i="15"/>
  <c r="N31" i="15"/>
  <c r="M31" i="15"/>
  <c r="N30" i="15"/>
  <c r="M30" i="15"/>
  <c r="N29" i="15"/>
  <c r="M29" i="15"/>
  <c r="N28" i="15"/>
  <c r="M28" i="15"/>
  <c r="N27" i="15"/>
  <c r="M27" i="15"/>
  <c r="M26" i="15"/>
  <c r="M25" i="15"/>
  <c r="M24" i="15"/>
  <c r="M23" i="15"/>
  <c r="K33" i="15"/>
  <c r="J33" i="15"/>
  <c r="K32" i="15"/>
  <c r="J32" i="15"/>
  <c r="K31" i="15"/>
  <c r="J31" i="15"/>
  <c r="K30" i="15"/>
  <c r="J30" i="15"/>
  <c r="K29" i="15"/>
  <c r="J29" i="15"/>
  <c r="K28" i="15"/>
  <c r="J28" i="15"/>
  <c r="K27" i="15"/>
  <c r="J27" i="15"/>
  <c r="J26" i="15"/>
  <c r="J25" i="15"/>
  <c r="J24" i="15"/>
  <c r="Q18" i="15"/>
  <c r="P18" i="15"/>
  <c r="Q17" i="15"/>
  <c r="P17" i="15"/>
  <c r="Q16" i="15"/>
  <c r="P16" i="15"/>
  <c r="Q15" i="15"/>
  <c r="P15" i="15"/>
  <c r="Q14" i="15"/>
  <c r="P14" i="15"/>
  <c r="Q13" i="15"/>
  <c r="P13" i="15"/>
  <c r="Q12" i="15"/>
  <c r="P12" i="15"/>
  <c r="P11" i="15"/>
  <c r="P10" i="15"/>
  <c r="P9" i="15"/>
  <c r="Q78" i="10"/>
  <c r="P78" i="10"/>
  <c r="Q77" i="10"/>
  <c r="P77" i="10"/>
  <c r="Q76" i="10"/>
  <c r="P76" i="10"/>
  <c r="Q75" i="10"/>
  <c r="P75" i="10"/>
  <c r="Q74" i="10"/>
  <c r="P74" i="10"/>
  <c r="Q73" i="10"/>
  <c r="P73" i="10"/>
  <c r="Q72" i="10"/>
  <c r="P72" i="10"/>
  <c r="P71" i="10"/>
  <c r="P70" i="10"/>
  <c r="P69" i="10"/>
  <c r="P68" i="10"/>
  <c r="N78" i="10"/>
  <c r="M78" i="10"/>
  <c r="N77" i="10"/>
  <c r="M77" i="10"/>
  <c r="N76" i="10"/>
  <c r="M76" i="10"/>
  <c r="N75" i="10"/>
  <c r="M75" i="10"/>
  <c r="N74" i="10"/>
  <c r="M74" i="10"/>
  <c r="N73" i="10"/>
  <c r="M73" i="10"/>
  <c r="N72" i="10"/>
  <c r="M72" i="10"/>
  <c r="M71" i="10"/>
  <c r="M70" i="10"/>
  <c r="M69" i="10"/>
  <c r="M68" i="10"/>
  <c r="K78" i="10"/>
  <c r="J78" i="10"/>
  <c r="K77" i="10"/>
  <c r="J77" i="10"/>
  <c r="K76" i="10"/>
  <c r="J76" i="10"/>
  <c r="K75" i="10"/>
  <c r="J75" i="10"/>
  <c r="K74" i="10"/>
  <c r="J74" i="10"/>
  <c r="K73" i="10"/>
  <c r="J73" i="10"/>
  <c r="K72" i="10"/>
  <c r="J72" i="10"/>
  <c r="J71" i="10"/>
  <c r="J70" i="10"/>
  <c r="J69" i="10"/>
  <c r="J68" i="10"/>
  <c r="Q63" i="10"/>
  <c r="P63" i="10"/>
  <c r="Q62" i="10"/>
  <c r="P62" i="10"/>
  <c r="Q61" i="10"/>
  <c r="P61" i="10"/>
  <c r="Q60" i="10"/>
  <c r="P60" i="10"/>
  <c r="Q59" i="10"/>
  <c r="P59" i="10"/>
  <c r="Q58" i="10"/>
  <c r="P58" i="10"/>
  <c r="Q57" i="10"/>
  <c r="P57" i="10"/>
  <c r="P56" i="10"/>
  <c r="P55" i="10"/>
  <c r="P54" i="10"/>
  <c r="P53" i="10"/>
  <c r="N63" i="10"/>
  <c r="M63" i="10"/>
  <c r="N62" i="10"/>
  <c r="M62" i="10"/>
  <c r="N61" i="10"/>
  <c r="M61" i="10"/>
  <c r="N60" i="10"/>
  <c r="M60" i="10"/>
  <c r="N59" i="10"/>
  <c r="M59" i="10"/>
  <c r="N58" i="10"/>
  <c r="M58" i="10"/>
  <c r="N57" i="10"/>
  <c r="M57" i="10"/>
  <c r="M56" i="10"/>
  <c r="M55" i="10"/>
  <c r="M54" i="10"/>
  <c r="M53" i="10"/>
  <c r="K63" i="10"/>
  <c r="J63" i="10"/>
  <c r="K62" i="10"/>
  <c r="J62" i="10"/>
  <c r="K61" i="10"/>
  <c r="J61" i="10"/>
  <c r="K60" i="10"/>
  <c r="J60" i="10"/>
  <c r="K59" i="10"/>
  <c r="J59" i="10"/>
  <c r="K58" i="10"/>
  <c r="J58" i="10"/>
  <c r="K57" i="10"/>
  <c r="J57" i="10"/>
  <c r="J56" i="10"/>
  <c r="J55" i="10"/>
  <c r="J54" i="10"/>
  <c r="J53" i="10"/>
  <c r="Q48" i="10"/>
  <c r="P48" i="10"/>
  <c r="Q47" i="10"/>
  <c r="P47" i="10"/>
  <c r="Q46" i="10"/>
  <c r="P46" i="10"/>
  <c r="Q45" i="10"/>
  <c r="P45" i="10"/>
  <c r="Q44" i="10"/>
  <c r="P44" i="10"/>
  <c r="Q43" i="10"/>
  <c r="P43" i="10"/>
  <c r="Q42" i="10"/>
  <c r="P42" i="10"/>
  <c r="P41" i="10"/>
  <c r="P40" i="10"/>
  <c r="P39" i="10"/>
  <c r="P38" i="10"/>
  <c r="N48" i="10"/>
  <c r="M48" i="10"/>
  <c r="N47" i="10"/>
  <c r="M47" i="10"/>
  <c r="N46" i="10"/>
  <c r="M46" i="10"/>
  <c r="N45" i="10"/>
  <c r="M45" i="10"/>
  <c r="N44" i="10"/>
  <c r="M44" i="10"/>
  <c r="N43" i="10"/>
  <c r="M43" i="10"/>
  <c r="N42" i="10"/>
  <c r="M42" i="10"/>
  <c r="M41" i="10"/>
  <c r="M40" i="10"/>
  <c r="M39" i="10"/>
  <c r="M38" i="10"/>
  <c r="K48" i="10"/>
  <c r="J48" i="10"/>
  <c r="K47" i="10"/>
  <c r="J47" i="10"/>
  <c r="K46" i="10"/>
  <c r="J46" i="10"/>
  <c r="K45" i="10"/>
  <c r="J45" i="10"/>
  <c r="K44" i="10"/>
  <c r="J44" i="10"/>
  <c r="K43" i="10"/>
  <c r="J43" i="10"/>
  <c r="K42" i="10"/>
  <c r="J42" i="10"/>
  <c r="J41" i="10"/>
  <c r="J40" i="10"/>
  <c r="J39" i="10"/>
  <c r="J38" i="10"/>
  <c r="Q33" i="10"/>
  <c r="P33" i="10"/>
  <c r="Q32" i="10"/>
  <c r="P32" i="10"/>
  <c r="Q31" i="10"/>
  <c r="P31" i="10"/>
  <c r="Q30" i="10"/>
  <c r="P30" i="10"/>
  <c r="Q29" i="10"/>
  <c r="P29" i="10"/>
  <c r="Q28" i="10"/>
  <c r="P28" i="10"/>
  <c r="Q27" i="10"/>
  <c r="P27" i="10"/>
  <c r="P26" i="10"/>
  <c r="P25" i="10"/>
  <c r="P24" i="10"/>
  <c r="P23" i="10"/>
  <c r="N33" i="10"/>
  <c r="M33" i="10"/>
  <c r="N32" i="10"/>
  <c r="M32" i="10"/>
  <c r="N31" i="10"/>
  <c r="M31" i="10"/>
  <c r="N30" i="10"/>
  <c r="M30" i="10"/>
  <c r="N29" i="10"/>
  <c r="M29" i="10"/>
  <c r="N28" i="10"/>
  <c r="M28" i="10"/>
  <c r="N27" i="10"/>
  <c r="M27" i="10"/>
  <c r="M26" i="10"/>
  <c r="M25" i="10"/>
  <c r="M24" i="10"/>
  <c r="M23" i="10"/>
  <c r="K33" i="10"/>
  <c r="J33" i="10"/>
  <c r="K32" i="10"/>
  <c r="J32" i="10"/>
  <c r="K31" i="10"/>
  <c r="J31" i="10"/>
  <c r="K30" i="10"/>
  <c r="J30" i="10"/>
  <c r="K29" i="10"/>
  <c r="J29" i="10"/>
  <c r="K28" i="10"/>
  <c r="J28" i="10"/>
  <c r="K27" i="10"/>
  <c r="J27" i="10"/>
  <c r="J26" i="10"/>
  <c r="J25" i="10"/>
  <c r="J24" i="10"/>
  <c r="J23" i="10"/>
  <c r="Q18" i="10"/>
  <c r="P18" i="10"/>
  <c r="Q17" i="10"/>
  <c r="P17" i="10"/>
  <c r="Q16" i="10"/>
  <c r="P16" i="10"/>
  <c r="Q15" i="10"/>
  <c r="P15" i="10"/>
  <c r="Q14" i="10"/>
  <c r="P14" i="10"/>
  <c r="Q13" i="10"/>
  <c r="P13" i="10"/>
  <c r="Q12" i="10"/>
  <c r="P12" i="10"/>
  <c r="P11" i="10"/>
  <c r="P10" i="10"/>
  <c r="P9" i="10"/>
  <c r="P8" i="10"/>
  <c r="H353" i="8"/>
  <c r="H354" i="8"/>
  <c r="H355" i="8"/>
  <c r="H356" i="8"/>
  <c r="H357" i="8"/>
  <c r="H358" i="8"/>
  <c r="H359" i="8"/>
  <c r="H335" i="8"/>
  <c r="H336" i="8"/>
  <c r="H337" i="8"/>
  <c r="H338" i="8"/>
  <c r="H339" i="8"/>
  <c r="H340" i="8"/>
  <c r="H341" i="8"/>
  <c r="H317" i="8"/>
  <c r="H318" i="8"/>
  <c r="H319" i="8"/>
  <c r="H320" i="8"/>
  <c r="H321" i="8"/>
  <c r="H322" i="8"/>
  <c r="H323" i="8"/>
  <c r="H281" i="8"/>
  <c r="R159" i="11" s="1"/>
  <c r="H282" i="8"/>
  <c r="R160" i="11" s="1"/>
  <c r="H283" i="8"/>
  <c r="R161" i="11" s="1"/>
  <c r="H284" i="8"/>
  <c r="R162" i="11" s="1"/>
  <c r="H285" i="8"/>
  <c r="R163" i="11" s="1"/>
  <c r="H286" i="8"/>
  <c r="R164" i="11" s="1"/>
  <c r="H287" i="8"/>
  <c r="R165" i="11" s="1"/>
  <c r="H263" i="8"/>
  <c r="O159" i="11" s="1"/>
  <c r="H264" i="8"/>
  <c r="O160" i="11" s="1"/>
  <c r="H265" i="8"/>
  <c r="O161" i="11" s="1"/>
  <c r="H266" i="8"/>
  <c r="O162" i="11" s="1"/>
  <c r="H267" i="8"/>
  <c r="O163" i="11" s="1"/>
  <c r="H268" i="8"/>
  <c r="O164" i="11" s="1"/>
  <c r="H269" i="8"/>
  <c r="O165" i="11" s="1"/>
  <c r="H245" i="8"/>
  <c r="L159" i="11" s="1"/>
  <c r="H246" i="8"/>
  <c r="L160" i="11" s="1"/>
  <c r="H247" i="8"/>
  <c r="L161" i="11" s="1"/>
  <c r="H248" i="8"/>
  <c r="L162" i="11" s="1"/>
  <c r="H249" i="8"/>
  <c r="L163" i="11" s="1"/>
  <c r="H250" i="8"/>
  <c r="L164" i="11" s="1"/>
  <c r="H251" i="8"/>
  <c r="L165" i="11" s="1"/>
  <c r="H227" i="8"/>
  <c r="I159" i="11" s="1"/>
  <c r="H228" i="8"/>
  <c r="I160" i="11" s="1"/>
  <c r="H229" i="8"/>
  <c r="I161" i="11" s="1"/>
  <c r="H230" i="8"/>
  <c r="I162" i="11" s="1"/>
  <c r="H231" i="8"/>
  <c r="I163" i="11" s="1"/>
  <c r="H232" i="8"/>
  <c r="I164" i="11" s="1"/>
  <c r="H233" i="8"/>
  <c r="I165" i="11" s="1"/>
  <c r="H209" i="8"/>
  <c r="F159" i="11" s="1"/>
  <c r="H210" i="8"/>
  <c r="F160" i="11" s="1"/>
  <c r="H211" i="8"/>
  <c r="F161" i="11" s="1"/>
  <c r="H212" i="8"/>
  <c r="F162" i="11" s="1"/>
  <c r="H213" i="8"/>
  <c r="F163" i="11" s="1"/>
  <c r="H214" i="8"/>
  <c r="F164" i="11" s="1"/>
  <c r="H215" i="8"/>
  <c r="F165" i="11" s="1"/>
  <c r="H191" i="8"/>
  <c r="C159" i="11" s="1"/>
  <c r="H192" i="8"/>
  <c r="C160" i="11" s="1"/>
  <c r="H193" i="8"/>
  <c r="C161" i="11" s="1"/>
  <c r="H194" i="8"/>
  <c r="C162" i="11" s="1"/>
  <c r="H195" i="8"/>
  <c r="C163" i="11" s="1"/>
  <c r="H196" i="8"/>
  <c r="C164" i="11" s="1"/>
  <c r="H197" i="8"/>
  <c r="C165" i="11" s="1"/>
  <c r="H174" i="8"/>
  <c r="H175" i="8"/>
  <c r="H176" i="8"/>
  <c r="H177" i="8"/>
  <c r="H178" i="8"/>
  <c r="H179" i="8"/>
  <c r="H180" i="8"/>
  <c r="H156" i="8"/>
  <c r="H157" i="8"/>
  <c r="H158" i="8"/>
  <c r="H159" i="8"/>
  <c r="H160" i="8"/>
  <c r="H161" i="8"/>
  <c r="H162" i="8"/>
  <c r="H138" i="8"/>
  <c r="H139" i="8"/>
  <c r="H140" i="8"/>
  <c r="H141" i="8"/>
  <c r="H142" i="8"/>
  <c r="H143" i="8"/>
  <c r="H144" i="8"/>
  <c r="H120" i="8"/>
  <c r="H478" i="8" s="1"/>
  <c r="H121" i="8"/>
  <c r="H479" i="8" s="1"/>
  <c r="H122" i="8"/>
  <c r="H480" i="8" s="1"/>
  <c r="H123" i="8"/>
  <c r="H481" i="8" s="1"/>
  <c r="H124" i="8"/>
  <c r="H482" i="8" s="1"/>
  <c r="H125" i="8"/>
  <c r="H483" i="8" s="1"/>
  <c r="H126" i="8"/>
  <c r="H484" i="8" s="1"/>
  <c r="H102" i="8"/>
  <c r="R131" i="11" s="1"/>
  <c r="H103" i="8"/>
  <c r="R132" i="11" s="1"/>
  <c r="H104" i="8"/>
  <c r="R133" i="11" s="1"/>
  <c r="H105" i="8"/>
  <c r="R134" i="11" s="1"/>
  <c r="H106" i="8"/>
  <c r="R135" i="11" s="1"/>
  <c r="H107" i="8"/>
  <c r="R136" i="11" s="1"/>
  <c r="H108" i="8"/>
  <c r="R137" i="11" s="1"/>
  <c r="H84" i="8"/>
  <c r="O131" i="11" s="1"/>
  <c r="H85" i="8"/>
  <c r="O132" i="11" s="1"/>
  <c r="H86" i="8"/>
  <c r="O133" i="11" s="1"/>
  <c r="H87" i="8"/>
  <c r="O134" i="11" s="1"/>
  <c r="H88" i="8"/>
  <c r="O135" i="11" s="1"/>
  <c r="H89" i="8"/>
  <c r="O136" i="11" s="1"/>
  <c r="H90" i="8"/>
  <c r="O137" i="11" s="1"/>
  <c r="H66" i="8"/>
  <c r="L131" i="11" s="1"/>
  <c r="H67" i="8"/>
  <c r="L132" i="11" s="1"/>
  <c r="H68" i="8"/>
  <c r="L133" i="11" s="1"/>
  <c r="H69" i="8"/>
  <c r="L134" i="11" s="1"/>
  <c r="H70" i="8"/>
  <c r="L135" i="11" s="1"/>
  <c r="H71" i="8"/>
  <c r="L136" i="11" s="1"/>
  <c r="H72" i="8"/>
  <c r="L137" i="11" s="1"/>
  <c r="H48" i="8"/>
  <c r="I131" i="11" s="1"/>
  <c r="H49" i="8"/>
  <c r="I132" i="11" s="1"/>
  <c r="H50" i="8"/>
  <c r="I133" i="11" s="1"/>
  <c r="H51" i="8"/>
  <c r="I134" i="11" s="1"/>
  <c r="H52" i="8"/>
  <c r="I135" i="11" s="1"/>
  <c r="H53" i="8"/>
  <c r="I136" i="11" s="1"/>
  <c r="H54" i="8"/>
  <c r="I137" i="11" s="1"/>
  <c r="H30" i="8"/>
  <c r="F131" i="11" s="1"/>
  <c r="H31" i="8"/>
  <c r="F132" i="11" s="1"/>
  <c r="H32" i="8"/>
  <c r="F133" i="11" s="1"/>
  <c r="H33" i="8"/>
  <c r="F134" i="11" s="1"/>
  <c r="H34" i="8"/>
  <c r="F135" i="11" s="1"/>
  <c r="H35" i="8"/>
  <c r="F136" i="11" s="1"/>
  <c r="H36" i="8"/>
  <c r="F137" i="11" s="1"/>
  <c r="H12" i="8"/>
  <c r="C131" i="11" s="1"/>
  <c r="H13" i="8"/>
  <c r="C132" i="11" s="1"/>
  <c r="H14" i="8"/>
  <c r="C133" i="11" s="1"/>
  <c r="H15" i="8"/>
  <c r="C134" i="11" s="1"/>
  <c r="H16" i="8"/>
  <c r="C135" i="11" s="1"/>
  <c r="H17" i="8"/>
  <c r="C136" i="11" s="1"/>
  <c r="H18" i="8"/>
  <c r="C137" i="11" s="1"/>
  <c r="H358" i="7" l="1"/>
  <c r="I132" i="6"/>
  <c r="H376" i="7"/>
  <c r="I150" i="6"/>
  <c r="H430" i="7"/>
  <c r="J23" i="15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P64" i="13"/>
  <c r="O64" i="13"/>
  <c r="P63" i="13"/>
  <c r="O63" i="13"/>
  <c r="P62" i="13"/>
  <c r="O62" i="13"/>
  <c r="P61" i="13"/>
  <c r="O61" i="13"/>
  <c r="P60" i="13"/>
  <c r="O60" i="13"/>
  <c r="P59" i="13"/>
  <c r="O59" i="13"/>
  <c r="O58" i="13"/>
  <c r="O57" i="13"/>
  <c r="O56" i="13"/>
  <c r="O55" i="13"/>
  <c r="O54" i="13"/>
  <c r="M64" i="13"/>
  <c r="L64" i="13"/>
  <c r="M63" i="13"/>
  <c r="L63" i="13"/>
  <c r="M62" i="13"/>
  <c r="L62" i="13"/>
  <c r="M61" i="13"/>
  <c r="L61" i="13"/>
  <c r="M60" i="13"/>
  <c r="L60" i="13"/>
  <c r="M59" i="13"/>
  <c r="L59" i="13"/>
  <c r="L58" i="13"/>
  <c r="L57" i="13"/>
  <c r="L56" i="13"/>
  <c r="L55" i="13"/>
  <c r="L54" i="13"/>
  <c r="P34" i="13"/>
  <c r="O34" i="13"/>
  <c r="M34" i="13"/>
  <c r="L34" i="13"/>
  <c r="P33" i="13"/>
  <c r="O33" i="13"/>
  <c r="M33" i="13"/>
  <c r="L33" i="13"/>
  <c r="P32" i="13"/>
  <c r="O32" i="13"/>
  <c r="M32" i="13"/>
  <c r="L32" i="13"/>
  <c r="P31" i="13"/>
  <c r="O31" i="13"/>
  <c r="M31" i="13"/>
  <c r="L31" i="13"/>
  <c r="P30" i="13"/>
  <c r="O30" i="13"/>
  <c r="M30" i="13"/>
  <c r="L30" i="13"/>
  <c r="P29" i="13"/>
  <c r="O29" i="13"/>
  <c r="M29" i="13"/>
  <c r="L29" i="13"/>
  <c r="O28" i="13"/>
  <c r="L28" i="13"/>
  <c r="O27" i="13"/>
  <c r="L27" i="13"/>
  <c r="O26" i="13"/>
  <c r="L26" i="13"/>
  <c r="O25" i="13"/>
  <c r="L25" i="13"/>
  <c r="O24" i="13"/>
  <c r="L24" i="13"/>
  <c r="P49" i="13"/>
  <c r="O49" i="13"/>
  <c r="P48" i="13"/>
  <c r="O48" i="13"/>
  <c r="P47" i="13"/>
  <c r="O47" i="13"/>
  <c r="P46" i="13"/>
  <c r="O46" i="13"/>
  <c r="P45" i="13"/>
  <c r="O45" i="13"/>
  <c r="P44" i="13"/>
  <c r="O44" i="13"/>
  <c r="O43" i="13"/>
  <c r="O42" i="13"/>
  <c r="O41" i="13"/>
  <c r="O40" i="13"/>
  <c r="O39" i="13"/>
  <c r="M49" i="13"/>
  <c r="L49" i="13"/>
  <c r="M48" i="13"/>
  <c r="L48" i="13"/>
  <c r="M47" i="13"/>
  <c r="L47" i="13"/>
  <c r="M46" i="13"/>
  <c r="L46" i="13"/>
  <c r="M45" i="13"/>
  <c r="L45" i="13"/>
  <c r="M44" i="13"/>
  <c r="L44" i="13"/>
  <c r="L43" i="13"/>
  <c r="L42" i="13"/>
  <c r="L41" i="13"/>
  <c r="L40" i="13"/>
  <c r="L39" i="13"/>
  <c r="P19" i="13"/>
  <c r="O19" i="13"/>
  <c r="P18" i="13"/>
  <c r="O18" i="13"/>
  <c r="P17" i="13"/>
  <c r="O17" i="13"/>
  <c r="P16" i="13"/>
  <c r="O16" i="13"/>
  <c r="P15" i="13"/>
  <c r="O15" i="13"/>
  <c r="P14" i="13"/>
  <c r="O14" i="13"/>
  <c r="O13" i="13"/>
  <c r="O12" i="13"/>
  <c r="O11" i="13"/>
  <c r="O10" i="13"/>
  <c r="O9" i="13"/>
  <c r="M19" i="13"/>
  <c r="L19" i="13"/>
  <c r="M18" i="13"/>
  <c r="L18" i="13"/>
  <c r="M17" i="13"/>
  <c r="L17" i="13"/>
  <c r="M16" i="13"/>
  <c r="L16" i="13"/>
  <c r="M15" i="13"/>
  <c r="L15" i="13"/>
  <c r="M14" i="13"/>
  <c r="L14" i="13"/>
  <c r="L13" i="13"/>
  <c r="L12" i="13"/>
  <c r="L11" i="13"/>
  <c r="L10" i="13"/>
  <c r="L9" i="13"/>
  <c r="T77" i="11"/>
  <c r="S77" i="11"/>
  <c r="Q77" i="11"/>
  <c r="P77" i="11"/>
  <c r="T76" i="11"/>
  <c r="S76" i="11"/>
  <c r="Q76" i="11"/>
  <c r="P76" i="11"/>
  <c r="T75" i="11"/>
  <c r="S75" i="11"/>
  <c r="Q75" i="11"/>
  <c r="P75" i="11"/>
  <c r="T74" i="11"/>
  <c r="S74" i="11"/>
  <c r="Q74" i="11"/>
  <c r="P74" i="11"/>
  <c r="T73" i="11"/>
  <c r="S73" i="11"/>
  <c r="Q73" i="11"/>
  <c r="P73" i="11"/>
  <c r="T72" i="11"/>
  <c r="S72" i="11"/>
  <c r="Q72" i="11"/>
  <c r="P72" i="11"/>
  <c r="S71" i="11"/>
  <c r="P71" i="11"/>
  <c r="S70" i="11"/>
  <c r="P70" i="11"/>
  <c r="S69" i="11"/>
  <c r="P69" i="11"/>
  <c r="S68" i="11"/>
  <c r="P68" i="11"/>
  <c r="S67" i="11"/>
  <c r="P67" i="11"/>
  <c r="T47" i="11"/>
  <c r="S47" i="11"/>
  <c r="Q47" i="11"/>
  <c r="P47" i="11"/>
  <c r="T46" i="11"/>
  <c r="S46" i="11"/>
  <c r="Q46" i="11"/>
  <c r="P46" i="11"/>
  <c r="T45" i="11"/>
  <c r="S45" i="11"/>
  <c r="Q45" i="11"/>
  <c r="P45" i="11"/>
  <c r="T44" i="11"/>
  <c r="S44" i="11"/>
  <c r="Q44" i="11"/>
  <c r="P44" i="11"/>
  <c r="T43" i="11"/>
  <c r="S43" i="11"/>
  <c r="Q43" i="11"/>
  <c r="P43" i="11"/>
  <c r="T42" i="11"/>
  <c r="S42" i="11"/>
  <c r="Q42" i="11"/>
  <c r="P42" i="11"/>
  <c r="S41" i="11"/>
  <c r="P41" i="11"/>
  <c r="S40" i="11"/>
  <c r="P40" i="11"/>
  <c r="S39" i="11"/>
  <c r="P39" i="11"/>
  <c r="S38" i="11"/>
  <c r="P38" i="11"/>
  <c r="S37" i="11"/>
  <c r="P37" i="11"/>
  <c r="T62" i="11"/>
  <c r="S62" i="11"/>
  <c r="Q62" i="11"/>
  <c r="P62" i="11"/>
  <c r="T61" i="11"/>
  <c r="S61" i="11"/>
  <c r="Q61" i="11"/>
  <c r="P61" i="11"/>
  <c r="T60" i="11"/>
  <c r="S60" i="11"/>
  <c r="Q60" i="11"/>
  <c r="P60" i="11"/>
  <c r="T59" i="11"/>
  <c r="S59" i="11"/>
  <c r="Q59" i="11"/>
  <c r="P59" i="11"/>
  <c r="T58" i="11"/>
  <c r="S58" i="11"/>
  <c r="Q58" i="11"/>
  <c r="P58" i="11"/>
  <c r="T57" i="11"/>
  <c r="S57" i="11"/>
  <c r="Q57" i="11"/>
  <c r="P57" i="11"/>
  <c r="S56" i="11"/>
  <c r="P56" i="11"/>
  <c r="S55" i="11"/>
  <c r="P55" i="11"/>
  <c r="S54" i="11"/>
  <c r="P54" i="11"/>
  <c r="S53" i="11"/>
  <c r="P53" i="11"/>
  <c r="S52" i="11"/>
  <c r="P52" i="11"/>
  <c r="I78" i="6"/>
  <c r="I60" i="6"/>
  <c r="T32" i="11"/>
  <c r="S32" i="11"/>
  <c r="T31" i="11"/>
  <c r="S31" i="11"/>
  <c r="T30" i="11"/>
  <c r="S30" i="11"/>
  <c r="T29" i="11"/>
  <c r="S29" i="11"/>
  <c r="T28" i="11"/>
  <c r="S28" i="11"/>
  <c r="T27" i="11"/>
  <c r="S27" i="11"/>
  <c r="S26" i="11"/>
  <c r="S25" i="11"/>
  <c r="S24" i="11"/>
  <c r="S23" i="11"/>
  <c r="S22" i="11"/>
  <c r="T18" i="11"/>
  <c r="S18" i="11"/>
  <c r="T17" i="11"/>
  <c r="S17" i="11"/>
  <c r="T16" i="11"/>
  <c r="S16" i="11"/>
  <c r="T15" i="11"/>
  <c r="S15" i="11"/>
  <c r="T14" i="11"/>
  <c r="S14" i="11"/>
  <c r="T13" i="11"/>
  <c r="S13" i="11"/>
  <c r="S12" i="11"/>
  <c r="S11" i="11"/>
  <c r="S10" i="11"/>
  <c r="S9" i="11"/>
  <c r="S8" i="11"/>
  <c r="P51" i="11" l="1"/>
  <c r="S51" i="11"/>
  <c r="G130" i="6"/>
  <c r="H130" i="6" s="1"/>
  <c r="I130" i="6" s="1"/>
  <c r="I25" i="6"/>
  <c r="H25" i="6"/>
  <c r="H26" i="6"/>
  <c r="H27" i="6"/>
  <c r="H28" i="6"/>
  <c r="H29" i="6"/>
  <c r="H30" i="6"/>
  <c r="H31" i="6"/>
  <c r="R42" i="11" s="1"/>
  <c r="H32" i="6"/>
  <c r="R43" i="11" s="1"/>
  <c r="H33" i="6"/>
  <c r="R44" i="11" s="1"/>
  <c r="H34" i="6"/>
  <c r="R45" i="11" s="1"/>
  <c r="H35" i="6"/>
  <c r="R46" i="11" s="1"/>
  <c r="H36" i="6"/>
  <c r="R47" i="11" s="1"/>
  <c r="I7" i="6"/>
  <c r="I43" i="5"/>
  <c r="I61" i="5"/>
  <c r="I25" i="5"/>
  <c r="I7" i="5"/>
  <c r="I97" i="3"/>
  <c r="I79" i="3"/>
  <c r="I7" i="3"/>
  <c r="I25" i="3"/>
  <c r="I43" i="2"/>
  <c r="I25" i="2"/>
  <c r="I7" i="2"/>
  <c r="I61" i="1"/>
  <c r="I43" i="1"/>
  <c r="I25" i="1"/>
  <c r="I7" i="1"/>
  <c r="H125" i="4"/>
  <c r="O175" i="10" s="1"/>
  <c r="H107" i="4"/>
  <c r="O161" i="10" s="1"/>
  <c r="H89" i="4"/>
  <c r="O147" i="10" s="1"/>
  <c r="H71" i="4"/>
  <c r="O133" i="10" s="1"/>
  <c r="H35" i="4"/>
  <c r="O105" i="10" s="1"/>
  <c r="H17" i="4"/>
  <c r="O91" i="10" s="1"/>
  <c r="H126" i="3"/>
  <c r="H108" i="3"/>
  <c r="L78" i="10" s="1"/>
  <c r="H90" i="3"/>
  <c r="I78" i="10" s="1"/>
  <c r="H54" i="3"/>
  <c r="H36" i="3"/>
  <c r="L63" i="10" s="1"/>
  <c r="H18" i="3"/>
  <c r="I63" i="10" s="1"/>
  <c r="H54" i="2"/>
  <c r="O48" i="10" s="1"/>
  <c r="H36" i="2"/>
  <c r="L48" i="10" s="1"/>
  <c r="H18" i="2"/>
  <c r="I48" i="10" s="1"/>
  <c r="H72" i="1"/>
  <c r="O18" i="10" s="1"/>
  <c r="H54" i="1"/>
  <c r="O33" i="10" s="1"/>
  <c r="H36" i="1"/>
  <c r="L33" i="10" s="1"/>
  <c r="T30" i="6" l="1"/>
  <c r="T29" i="6"/>
  <c r="R41" i="11"/>
  <c r="J30" i="6"/>
  <c r="T41" i="11" s="1"/>
  <c r="R40" i="11"/>
  <c r="J29" i="6"/>
  <c r="T40" i="11" s="1"/>
  <c r="R39" i="11"/>
  <c r="J28" i="6"/>
  <c r="T39" i="11" s="1"/>
  <c r="T28" i="6"/>
  <c r="T27" i="6"/>
  <c r="R38" i="11"/>
  <c r="J27" i="6"/>
  <c r="T38" i="11" s="1"/>
  <c r="M37" i="10"/>
  <c r="J67" i="10"/>
  <c r="J22" i="10"/>
  <c r="J52" i="10"/>
  <c r="P22" i="10"/>
  <c r="P37" i="10"/>
  <c r="J37" i="10"/>
  <c r="P7" i="10"/>
  <c r="M52" i="10"/>
  <c r="S36" i="11"/>
  <c r="T26" i="6"/>
  <c r="P36" i="11"/>
  <c r="R37" i="11"/>
  <c r="J26" i="6"/>
  <c r="T37" i="11" s="1"/>
  <c r="S7" i="11"/>
  <c r="I25" i="14"/>
  <c r="M22" i="10"/>
  <c r="M67" i="10"/>
  <c r="I43" i="14"/>
  <c r="I61" i="14"/>
  <c r="I7" i="14"/>
  <c r="T25" i="6"/>
  <c r="S36" i="6"/>
  <c r="J25" i="6"/>
  <c r="T36" i="11" s="1"/>
  <c r="I113" i="6"/>
  <c r="P66" i="11" s="1"/>
  <c r="H37" i="6"/>
  <c r="I131" i="6"/>
  <c r="S66" i="11" s="1"/>
  <c r="H18" i="1"/>
  <c r="I33" i="10" s="1"/>
  <c r="H322" i="7"/>
  <c r="H286" i="7"/>
  <c r="H268" i="7"/>
  <c r="R106" i="11" s="1"/>
  <c r="H250" i="7"/>
  <c r="H232" i="7"/>
  <c r="H214" i="7"/>
  <c r="H196" i="7"/>
  <c r="O106" i="11" s="1"/>
  <c r="H178" i="7"/>
  <c r="L106" i="11" s="1"/>
  <c r="H161" i="7"/>
  <c r="H125" i="7"/>
  <c r="H107" i="7"/>
  <c r="R91" i="11" s="1"/>
  <c r="H89" i="7"/>
  <c r="H71" i="7"/>
  <c r="H53" i="7"/>
  <c r="H35" i="7"/>
  <c r="O91" i="11" s="1"/>
  <c r="H17" i="7"/>
  <c r="L91" i="11" s="1"/>
  <c r="H89" i="6"/>
  <c r="H71" i="6"/>
  <c r="O62" i="11" s="1"/>
  <c r="H18" i="6"/>
  <c r="O47" i="11" s="1"/>
  <c r="H72" i="5"/>
  <c r="H54" i="5"/>
  <c r="H54" i="14" s="1"/>
  <c r="O33" i="15" s="1"/>
  <c r="H36" i="5"/>
  <c r="H36" i="14" s="1"/>
  <c r="L33" i="15" s="1"/>
  <c r="H18" i="5"/>
  <c r="H124" i="4"/>
  <c r="O174" i="10" s="1"/>
  <c r="H106" i="4"/>
  <c r="O160" i="10" s="1"/>
  <c r="H88" i="4"/>
  <c r="O146" i="10" s="1"/>
  <c r="H70" i="4"/>
  <c r="O132" i="10" s="1"/>
  <c r="H34" i="4"/>
  <c r="O104" i="10" s="1"/>
  <c r="H16" i="4"/>
  <c r="O90" i="10" s="1"/>
  <c r="H125" i="3"/>
  <c r="H107" i="3"/>
  <c r="L77" i="10" s="1"/>
  <c r="H89" i="3"/>
  <c r="I77" i="10" s="1"/>
  <c r="H53" i="3"/>
  <c r="H35" i="3"/>
  <c r="L62" i="10" s="1"/>
  <c r="H17" i="3"/>
  <c r="I62" i="10" s="1"/>
  <c r="H53" i="2"/>
  <c r="O47" i="10" s="1"/>
  <c r="H35" i="2"/>
  <c r="L47" i="10" s="1"/>
  <c r="H17" i="2"/>
  <c r="I47" i="10" s="1"/>
  <c r="H71" i="1"/>
  <c r="O17" i="10" s="1"/>
  <c r="H53" i="1"/>
  <c r="O32" i="10" s="1"/>
  <c r="H35" i="1"/>
  <c r="L32" i="10" s="1"/>
  <c r="T37" i="6" l="1"/>
  <c r="J22" i="15"/>
  <c r="P7" i="15"/>
  <c r="M22" i="15"/>
  <c r="P22" i="15"/>
  <c r="H142" i="6"/>
  <c r="R77" i="11" s="1"/>
  <c r="R62" i="11"/>
  <c r="H72" i="14"/>
  <c r="O18" i="15" s="1"/>
  <c r="R18" i="11"/>
  <c r="H393" i="7"/>
  <c r="H18" i="14"/>
  <c r="I33" i="15" s="1"/>
  <c r="H357" i="7"/>
  <c r="H429" i="7"/>
  <c r="H375" i="7"/>
  <c r="H447" i="7"/>
  <c r="H124" i="6"/>
  <c r="O77" i="11" s="1"/>
  <c r="H339" i="7"/>
  <c r="H411" i="7"/>
  <c r="H483" i="7"/>
  <c r="H17" i="1" l="1"/>
  <c r="I32" i="10" s="1"/>
  <c r="H285" i="7"/>
  <c r="H318" i="7"/>
  <c r="H319" i="7"/>
  <c r="H320" i="7"/>
  <c r="H321" i="7"/>
  <c r="H282" i="7"/>
  <c r="H283" i="7"/>
  <c r="H284" i="7"/>
  <c r="H264" i="7"/>
  <c r="R102" i="11" s="1"/>
  <c r="H265" i="7"/>
  <c r="R103" i="11" s="1"/>
  <c r="H266" i="7"/>
  <c r="R104" i="11" s="1"/>
  <c r="H267" i="7"/>
  <c r="R105" i="11" s="1"/>
  <c r="H246" i="7"/>
  <c r="H247" i="7"/>
  <c r="H248" i="7"/>
  <c r="H249" i="7"/>
  <c r="H228" i="7"/>
  <c r="H229" i="7"/>
  <c r="H230" i="7"/>
  <c r="H231" i="7"/>
  <c r="H210" i="7"/>
  <c r="H211" i="7"/>
  <c r="H212" i="7"/>
  <c r="H213" i="7"/>
  <c r="H192" i="7"/>
  <c r="O102" i="11" s="1"/>
  <c r="H193" i="7"/>
  <c r="O103" i="11" s="1"/>
  <c r="H194" i="7"/>
  <c r="O104" i="11" s="1"/>
  <c r="H195" i="7"/>
  <c r="O105" i="11" s="1"/>
  <c r="H174" i="7"/>
  <c r="L102" i="11" s="1"/>
  <c r="H175" i="7"/>
  <c r="L103" i="11" s="1"/>
  <c r="H176" i="7"/>
  <c r="L104" i="11" s="1"/>
  <c r="H177" i="7"/>
  <c r="L105" i="11" s="1"/>
  <c r="H157" i="7"/>
  <c r="H158" i="7"/>
  <c r="H159" i="7"/>
  <c r="H160" i="7"/>
  <c r="H121" i="7"/>
  <c r="H122" i="7"/>
  <c r="H123" i="7"/>
  <c r="H124" i="7"/>
  <c r="H103" i="7"/>
  <c r="R87" i="11" s="1"/>
  <c r="H104" i="7"/>
  <c r="R88" i="11" s="1"/>
  <c r="H105" i="7"/>
  <c r="R89" i="11" s="1"/>
  <c r="H106" i="7"/>
  <c r="R90" i="11" s="1"/>
  <c r="H85" i="7"/>
  <c r="H86" i="7"/>
  <c r="H87" i="7"/>
  <c r="H88" i="7"/>
  <c r="H67" i="7"/>
  <c r="H68" i="7"/>
  <c r="H69" i="7"/>
  <c r="H70" i="7"/>
  <c r="H49" i="7"/>
  <c r="H50" i="7"/>
  <c r="H51" i="7"/>
  <c r="H52" i="7"/>
  <c r="H31" i="7"/>
  <c r="O87" i="11" s="1"/>
  <c r="H32" i="7"/>
  <c r="O88" i="11" s="1"/>
  <c r="H33" i="7"/>
  <c r="O89" i="11" s="1"/>
  <c r="H34" i="7"/>
  <c r="O90" i="11" s="1"/>
  <c r="H16" i="7"/>
  <c r="L90" i="11" s="1"/>
  <c r="H15" i="7"/>
  <c r="L89" i="11" s="1"/>
  <c r="H14" i="7"/>
  <c r="L88" i="11" s="1"/>
  <c r="H13" i="7"/>
  <c r="L87" i="11" s="1"/>
  <c r="H88" i="6"/>
  <c r="R61" i="11" s="1"/>
  <c r="H70" i="6"/>
  <c r="O61" i="11" s="1"/>
  <c r="H17" i="6"/>
  <c r="O46" i="11" s="1"/>
  <c r="H71" i="5"/>
  <c r="H53" i="5"/>
  <c r="H53" i="14" s="1"/>
  <c r="O32" i="15" s="1"/>
  <c r="H35" i="5"/>
  <c r="H35" i="14" s="1"/>
  <c r="L32" i="15" s="1"/>
  <c r="H17" i="5"/>
  <c r="H141" i="6" l="1"/>
  <c r="R76" i="11" s="1"/>
  <c r="H123" i="6"/>
  <c r="O76" i="11" s="1"/>
  <c r="H71" i="14"/>
  <c r="O17" i="15" s="1"/>
  <c r="R17" i="11"/>
  <c r="H337" i="7"/>
  <c r="H17" i="14"/>
  <c r="I32" i="15" s="1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H123" i="4" l="1"/>
  <c r="O173" i="10" s="1"/>
  <c r="H105" i="4"/>
  <c r="O159" i="10" s="1"/>
  <c r="H87" i="4"/>
  <c r="O145" i="10" s="1"/>
  <c r="H69" i="4"/>
  <c r="O131" i="10" s="1"/>
  <c r="H33" i="4"/>
  <c r="O103" i="10" s="1"/>
  <c r="H15" i="4"/>
  <c r="O89" i="10" s="1"/>
  <c r="H124" i="3"/>
  <c r="H106" i="3"/>
  <c r="L76" i="10" s="1"/>
  <c r="H88" i="3"/>
  <c r="I76" i="10" s="1"/>
  <c r="H52" i="3"/>
  <c r="H34" i="3"/>
  <c r="L61" i="10" s="1"/>
  <c r="H16" i="3"/>
  <c r="I61" i="10" s="1"/>
  <c r="H52" i="2"/>
  <c r="O46" i="10" s="1"/>
  <c r="H34" i="2"/>
  <c r="L46" i="10" s="1"/>
  <c r="H16" i="2"/>
  <c r="I46" i="10" s="1"/>
  <c r="H70" i="1"/>
  <c r="O16" i="10" s="1"/>
  <c r="H52" i="1"/>
  <c r="O31" i="10" s="1"/>
  <c r="H34" i="1"/>
  <c r="L31" i="10" s="1"/>
  <c r="H16" i="1"/>
  <c r="I31" i="10" s="1"/>
  <c r="H87" i="6" l="1"/>
  <c r="R60" i="11" s="1"/>
  <c r="H69" i="6"/>
  <c r="O60" i="11" s="1"/>
  <c r="H16" i="6"/>
  <c r="O45" i="11" s="1"/>
  <c r="H70" i="5"/>
  <c r="H52" i="5"/>
  <c r="H52" i="14" s="1"/>
  <c r="O31" i="15" s="1"/>
  <c r="H34" i="5"/>
  <c r="H34" i="14" s="1"/>
  <c r="L31" i="15" s="1"/>
  <c r="H16" i="5"/>
  <c r="H16" i="14" s="1"/>
  <c r="I31" i="15" s="1"/>
  <c r="H140" i="6" l="1"/>
  <c r="R75" i="11" s="1"/>
  <c r="H70" i="14"/>
  <c r="O16" i="15" s="1"/>
  <c r="R16" i="11"/>
  <c r="H122" i="6"/>
  <c r="O75" i="11" s="1"/>
  <c r="H122" i="4" l="1"/>
  <c r="O172" i="10" s="1"/>
  <c r="H104" i="4"/>
  <c r="O158" i="10" s="1"/>
  <c r="H86" i="4"/>
  <c r="O144" i="10" s="1"/>
  <c r="H68" i="4"/>
  <c r="O130" i="10" s="1"/>
  <c r="H32" i="4"/>
  <c r="O102" i="10" s="1"/>
  <c r="H14" i="4"/>
  <c r="O88" i="10" s="1"/>
  <c r="H123" i="3"/>
  <c r="H105" i="3"/>
  <c r="L75" i="10" s="1"/>
  <c r="H87" i="3"/>
  <c r="I75" i="10" s="1"/>
  <c r="H51" i="3"/>
  <c r="H33" i="3"/>
  <c r="L60" i="10" s="1"/>
  <c r="H15" i="3"/>
  <c r="I60" i="10" s="1"/>
  <c r="H51" i="2"/>
  <c r="O45" i="10" s="1"/>
  <c r="H33" i="2"/>
  <c r="L45" i="10" s="1"/>
  <c r="H15" i="2"/>
  <c r="I45" i="10" s="1"/>
  <c r="H69" i="1"/>
  <c r="O15" i="10" s="1"/>
  <c r="H51" i="1"/>
  <c r="O30" i="10" s="1"/>
  <c r="H33" i="1"/>
  <c r="L30" i="10" s="1"/>
  <c r="H15" i="1"/>
  <c r="I30" i="10" s="1"/>
  <c r="H68" i="6" l="1"/>
  <c r="O59" i="11" s="1"/>
  <c r="H86" i="6"/>
  <c r="R59" i="11" s="1"/>
  <c r="H15" i="6"/>
  <c r="O44" i="11" s="1"/>
  <c r="H69" i="5"/>
  <c r="H51" i="5"/>
  <c r="H51" i="14" s="1"/>
  <c r="O30" i="15" s="1"/>
  <c r="H33" i="5"/>
  <c r="H33" i="14" s="1"/>
  <c r="L30" i="15" s="1"/>
  <c r="H139" i="6" l="1"/>
  <c r="R74" i="11" s="1"/>
  <c r="H69" i="14"/>
  <c r="O15" i="15" s="1"/>
  <c r="R15" i="11"/>
  <c r="H121" i="6"/>
  <c r="O74" i="11" s="1"/>
  <c r="H15" i="5" l="1"/>
  <c r="H15" i="14" s="1"/>
  <c r="I30" i="15" s="1"/>
  <c r="H121" i="4"/>
  <c r="O171" i="10" s="1"/>
  <c r="H103" i="4"/>
  <c r="O157" i="10" s="1"/>
  <c r="H85" i="4"/>
  <c r="O143" i="10" s="1"/>
  <c r="H67" i="4"/>
  <c r="O129" i="10" s="1"/>
  <c r="H31" i="4"/>
  <c r="O101" i="10" s="1"/>
  <c r="H13" i="4"/>
  <c r="O87" i="10" s="1"/>
  <c r="H122" i="3"/>
  <c r="H104" i="3"/>
  <c r="L74" i="10" s="1"/>
  <c r="H86" i="3"/>
  <c r="I74" i="10" s="1"/>
  <c r="H50" i="3"/>
  <c r="H32" i="3"/>
  <c r="L59" i="10" s="1"/>
  <c r="H14" i="3"/>
  <c r="I59" i="10" s="1"/>
  <c r="H50" i="2"/>
  <c r="O44" i="10" s="1"/>
  <c r="H32" i="2"/>
  <c r="L44" i="10" s="1"/>
  <c r="H14" i="2"/>
  <c r="I44" i="10" s="1"/>
  <c r="H68" i="1"/>
  <c r="O14" i="10" s="1"/>
  <c r="H50" i="1"/>
  <c r="O29" i="10" s="1"/>
  <c r="H32" i="1"/>
  <c r="L29" i="10" s="1"/>
  <c r="H14" i="1"/>
  <c r="I29" i="10" s="1"/>
  <c r="H85" i="6"/>
  <c r="R58" i="11" s="1"/>
  <c r="H67" i="6"/>
  <c r="O58" i="11" s="1"/>
  <c r="H14" i="6"/>
  <c r="O43" i="11" s="1"/>
  <c r="H138" i="6" l="1"/>
  <c r="R73" i="11" s="1"/>
  <c r="H120" i="6"/>
  <c r="O73" i="11" s="1"/>
  <c r="H68" i="5" l="1"/>
  <c r="H50" i="5"/>
  <c r="H50" i="14" s="1"/>
  <c r="O29" i="15" s="1"/>
  <c r="H32" i="5"/>
  <c r="H32" i="14" s="1"/>
  <c r="L29" i="15" s="1"/>
  <c r="H14" i="5"/>
  <c r="H14" i="14" s="1"/>
  <c r="I29" i="15" s="1"/>
  <c r="H120" i="4"/>
  <c r="O170" i="10" s="1"/>
  <c r="H102" i="4"/>
  <c r="O156" i="10" s="1"/>
  <c r="H84" i="4"/>
  <c r="O142" i="10" s="1"/>
  <c r="H65" i="4"/>
  <c r="O127" i="10" s="1"/>
  <c r="H66" i="4"/>
  <c r="O128" i="10" s="1"/>
  <c r="H30" i="4"/>
  <c r="O100" i="10" s="1"/>
  <c r="H12" i="4"/>
  <c r="O86" i="10" s="1"/>
  <c r="H121" i="3"/>
  <c r="H103" i="3"/>
  <c r="L73" i="10" s="1"/>
  <c r="H85" i="3"/>
  <c r="I73" i="10" s="1"/>
  <c r="H49" i="3"/>
  <c r="H31" i="3"/>
  <c r="L58" i="10" s="1"/>
  <c r="H13" i="3"/>
  <c r="I58" i="10" s="1"/>
  <c r="H49" i="2"/>
  <c r="O43" i="10" s="1"/>
  <c r="H31" i="2"/>
  <c r="L43" i="10" s="1"/>
  <c r="H13" i="2"/>
  <c r="I43" i="10" s="1"/>
  <c r="H67" i="1"/>
  <c r="O13" i="10" s="1"/>
  <c r="H49" i="1"/>
  <c r="O28" i="10" s="1"/>
  <c r="H31" i="1"/>
  <c r="L28" i="10" s="1"/>
  <c r="H13" i="1"/>
  <c r="I28" i="10" s="1"/>
  <c r="H68" i="14" l="1"/>
  <c r="O14" i="15" s="1"/>
  <c r="R14" i="11"/>
  <c r="H315" i="7" l="1"/>
  <c r="H316" i="7"/>
  <c r="H317" i="7"/>
  <c r="H279" i="7"/>
  <c r="H280" i="7"/>
  <c r="T279" i="7" s="1"/>
  <c r="H281" i="7"/>
  <c r="H261" i="7"/>
  <c r="H262" i="7"/>
  <c r="H263" i="7"/>
  <c r="R101" i="11" s="1"/>
  <c r="H244" i="7"/>
  <c r="T243" i="7" s="1"/>
  <c r="H245" i="7"/>
  <c r="H225" i="7"/>
  <c r="H226" i="7"/>
  <c r="T225" i="7" s="1"/>
  <c r="H227" i="7"/>
  <c r="H207" i="7"/>
  <c r="H208" i="7"/>
  <c r="H209" i="7"/>
  <c r="H189" i="7"/>
  <c r="H190" i="7"/>
  <c r="H191" i="7"/>
  <c r="O101" i="11" s="1"/>
  <c r="H171" i="7"/>
  <c r="H172" i="7"/>
  <c r="H173" i="7"/>
  <c r="L101" i="11" s="1"/>
  <c r="H154" i="7"/>
  <c r="H155" i="7"/>
  <c r="T154" i="7" s="1"/>
  <c r="H156" i="7"/>
  <c r="H118" i="7"/>
  <c r="H119" i="7"/>
  <c r="H120" i="7"/>
  <c r="H100" i="7"/>
  <c r="H101" i="7"/>
  <c r="H102" i="7"/>
  <c r="R86" i="11" s="1"/>
  <c r="H83" i="7"/>
  <c r="T82" i="7" s="1"/>
  <c r="H84" i="7"/>
  <c r="H66" i="7"/>
  <c r="H64" i="7"/>
  <c r="H65" i="7"/>
  <c r="T64" i="7" s="1"/>
  <c r="H46" i="7"/>
  <c r="H47" i="7"/>
  <c r="H48" i="7"/>
  <c r="H28" i="7"/>
  <c r="H29" i="7"/>
  <c r="H30" i="7"/>
  <c r="O86" i="11" s="1"/>
  <c r="H12" i="7"/>
  <c r="L86" i="11" s="1"/>
  <c r="H11" i="7"/>
  <c r="H10" i="7"/>
  <c r="H84" i="6"/>
  <c r="H66" i="6"/>
  <c r="H13" i="6"/>
  <c r="H67" i="5"/>
  <c r="T66" i="5" s="1"/>
  <c r="H49" i="5"/>
  <c r="H31" i="5"/>
  <c r="H13" i="5"/>
  <c r="H119" i="4"/>
  <c r="O169" i="10" s="1"/>
  <c r="H101" i="4"/>
  <c r="O155" i="10" s="1"/>
  <c r="H83" i="4"/>
  <c r="O141" i="10" s="1"/>
  <c r="H29" i="4"/>
  <c r="O99" i="10" s="1"/>
  <c r="H11" i="4"/>
  <c r="O85" i="10" s="1"/>
  <c r="H120" i="3"/>
  <c r="H102" i="3"/>
  <c r="H84" i="3"/>
  <c r="H48" i="3"/>
  <c r="H30" i="3"/>
  <c r="H12" i="3"/>
  <c r="H48" i="2"/>
  <c r="H30" i="2"/>
  <c r="H12" i="2"/>
  <c r="H66" i="1"/>
  <c r="H48" i="1"/>
  <c r="H30" i="1"/>
  <c r="H12" i="1"/>
  <c r="H352" i="8"/>
  <c r="T351" i="8" s="1"/>
  <c r="H351" i="8"/>
  <c r="H350" i="8"/>
  <c r="J350" i="8" s="1"/>
  <c r="H349" i="8"/>
  <c r="H348" i="8"/>
  <c r="H331" i="8"/>
  <c r="H332" i="8"/>
  <c r="J332" i="8" s="1"/>
  <c r="H333" i="8"/>
  <c r="H334" i="8"/>
  <c r="T333" i="8" s="1"/>
  <c r="H330" i="8"/>
  <c r="H316" i="8"/>
  <c r="T315" i="8" s="1"/>
  <c r="H315" i="8"/>
  <c r="H314" i="8"/>
  <c r="J314" i="8" s="1"/>
  <c r="H313" i="8"/>
  <c r="H312" i="8"/>
  <c r="H280" i="8"/>
  <c r="H279" i="8"/>
  <c r="H278" i="8"/>
  <c r="J278" i="8" s="1"/>
  <c r="H277" i="8"/>
  <c r="H276" i="8"/>
  <c r="H262" i="8"/>
  <c r="H261" i="8"/>
  <c r="H260" i="8"/>
  <c r="J260" i="8" s="1"/>
  <c r="H259" i="8"/>
  <c r="H258" i="8"/>
  <c r="H244" i="8"/>
  <c r="H243" i="8"/>
  <c r="H242" i="8"/>
  <c r="J242" i="8" s="1"/>
  <c r="H241" i="8"/>
  <c r="H240" i="8"/>
  <c r="H223" i="8"/>
  <c r="H224" i="8"/>
  <c r="J224" i="8" s="1"/>
  <c r="H225" i="8"/>
  <c r="H226" i="8"/>
  <c r="H222" i="8"/>
  <c r="H205" i="8"/>
  <c r="H206" i="8"/>
  <c r="J206" i="8" s="1"/>
  <c r="H207" i="8"/>
  <c r="H208" i="8"/>
  <c r="H204" i="8"/>
  <c r="H187" i="8"/>
  <c r="H188" i="8"/>
  <c r="J188" i="8" s="1"/>
  <c r="H189" i="8"/>
  <c r="H190" i="8"/>
  <c r="H186" i="8"/>
  <c r="H173" i="8"/>
  <c r="T172" i="8" s="1"/>
  <c r="H172" i="8"/>
  <c r="H171" i="8"/>
  <c r="J171" i="8" s="1"/>
  <c r="H170" i="8"/>
  <c r="H169" i="8"/>
  <c r="H152" i="8"/>
  <c r="H153" i="8"/>
  <c r="J153" i="8" s="1"/>
  <c r="H154" i="8"/>
  <c r="H155" i="8"/>
  <c r="T154" i="8" s="1"/>
  <c r="H151" i="8"/>
  <c r="H134" i="8"/>
  <c r="H135" i="8"/>
  <c r="J135" i="8" s="1"/>
  <c r="H136" i="8"/>
  <c r="H137" i="8"/>
  <c r="T136" i="8" s="1"/>
  <c r="H133" i="8"/>
  <c r="H116" i="8"/>
  <c r="H117" i="8"/>
  <c r="J117" i="8" s="1"/>
  <c r="H118" i="8"/>
  <c r="H119" i="8"/>
  <c r="H115" i="8"/>
  <c r="H98" i="8"/>
  <c r="H99" i="8"/>
  <c r="J99" i="8" s="1"/>
  <c r="H100" i="8"/>
  <c r="H101" i="8"/>
  <c r="H97" i="8"/>
  <c r="H80" i="8"/>
  <c r="H81" i="8"/>
  <c r="J81" i="8" s="1"/>
  <c r="H82" i="8"/>
  <c r="H83" i="8"/>
  <c r="H79" i="8"/>
  <c r="H65" i="8"/>
  <c r="H64" i="8"/>
  <c r="H63" i="8"/>
  <c r="J63" i="8" s="1"/>
  <c r="H62" i="8"/>
  <c r="H61" i="8"/>
  <c r="O130" i="11" l="1"/>
  <c r="T82" i="8"/>
  <c r="I158" i="11"/>
  <c r="T225" i="8"/>
  <c r="O157" i="11"/>
  <c r="J261" i="8"/>
  <c r="T260" i="8"/>
  <c r="L85" i="11"/>
  <c r="T10" i="7"/>
  <c r="L99" i="11"/>
  <c r="J171" i="7"/>
  <c r="T170" i="7"/>
  <c r="J315" i="7"/>
  <c r="T314" i="7"/>
  <c r="L129" i="11"/>
  <c r="J64" i="8"/>
  <c r="T63" i="8"/>
  <c r="O129" i="11"/>
  <c r="J82" i="8"/>
  <c r="T81" i="8"/>
  <c r="R130" i="11"/>
  <c r="T100" i="8"/>
  <c r="J154" i="8"/>
  <c r="T153" i="8"/>
  <c r="I157" i="11"/>
  <c r="J225" i="8"/>
  <c r="T224" i="8"/>
  <c r="O158" i="11"/>
  <c r="T261" i="8"/>
  <c r="R157" i="11"/>
  <c r="J279" i="8"/>
  <c r="T278" i="8"/>
  <c r="T512" i="8"/>
  <c r="T530" i="8"/>
  <c r="O12" i="10"/>
  <c r="T65" i="1"/>
  <c r="I57" i="10"/>
  <c r="T11" i="3"/>
  <c r="L72" i="10"/>
  <c r="T101" i="3"/>
  <c r="H31" i="14"/>
  <c r="L28" i="15" s="1"/>
  <c r="T30" i="5"/>
  <c r="O57" i="11"/>
  <c r="T65" i="6"/>
  <c r="J64" i="7"/>
  <c r="T63" i="7"/>
  <c r="T118" i="7"/>
  <c r="J154" i="7"/>
  <c r="T153" i="7"/>
  <c r="T207" i="7"/>
  <c r="J225" i="7"/>
  <c r="T224" i="7"/>
  <c r="R100" i="11"/>
  <c r="T261" i="7"/>
  <c r="J279" i="7"/>
  <c r="T278" i="7"/>
  <c r="L158" i="11"/>
  <c r="T243" i="8"/>
  <c r="J351" i="8"/>
  <c r="T350" i="8"/>
  <c r="O42" i="10"/>
  <c r="T47" i="2"/>
  <c r="H13" i="14"/>
  <c r="I28" i="15" s="1"/>
  <c r="T12" i="5"/>
  <c r="O84" i="11"/>
  <c r="J28" i="7"/>
  <c r="T27" i="7"/>
  <c r="T386" i="7"/>
  <c r="L130" i="11"/>
  <c r="T64" i="8"/>
  <c r="H477" i="8"/>
  <c r="T118" i="8"/>
  <c r="C158" i="11"/>
  <c r="T189" i="8"/>
  <c r="R158" i="11"/>
  <c r="T279" i="8"/>
  <c r="J315" i="8"/>
  <c r="T314" i="8"/>
  <c r="J333" i="8"/>
  <c r="T332" i="8"/>
  <c r="I27" i="10"/>
  <c r="T11" i="1"/>
  <c r="I42" i="10"/>
  <c r="T11" i="2"/>
  <c r="L57" i="10"/>
  <c r="T29" i="3"/>
  <c r="H49" i="14"/>
  <c r="O28" i="15" s="1"/>
  <c r="T48" i="5"/>
  <c r="R57" i="11"/>
  <c r="T83" i="6"/>
  <c r="T46" i="7"/>
  <c r="R85" i="11"/>
  <c r="T100" i="7"/>
  <c r="J118" i="7"/>
  <c r="T117" i="7"/>
  <c r="O100" i="11"/>
  <c r="T189" i="7"/>
  <c r="J207" i="7"/>
  <c r="T206" i="7"/>
  <c r="R99" i="11"/>
  <c r="J261" i="7"/>
  <c r="T260" i="7"/>
  <c r="J136" i="8"/>
  <c r="T135" i="8"/>
  <c r="F157" i="11"/>
  <c r="J207" i="8"/>
  <c r="T206" i="8"/>
  <c r="O27" i="10"/>
  <c r="T47" i="1"/>
  <c r="I72" i="10"/>
  <c r="T83" i="3"/>
  <c r="O42" i="11"/>
  <c r="T12" i="6"/>
  <c r="R129" i="11"/>
  <c r="T99" i="8"/>
  <c r="H476" i="8"/>
  <c r="J476" i="8" s="1"/>
  <c r="J118" i="8"/>
  <c r="T117" i="8"/>
  <c r="J172" i="8"/>
  <c r="T171" i="8"/>
  <c r="C157" i="11"/>
  <c r="J189" i="8"/>
  <c r="T188" i="8"/>
  <c r="F158" i="11"/>
  <c r="T207" i="8"/>
  <c r="L157" i="11"/>
  <c r="J243" i="8"/>
  <c r="T242" i="8"/>
  <c r="T494" i="8"/>
  <c r="L27" i="10"/>
  <c r="T29" i="1"/>
  <c r="L42" i="10"/>
  <c r="T29" i="2"/>
  <c r="L84" i="11"/>
  <c r="J10" i="7"/>
  <c r="T9" i="7"/>
  <c r="O85" i="11"/>
  <c r="T28" i="7"/>
  <c r="J46" i="7"/>
  <c r="T45" i="7"/>
  <c r="R84" i="11"/>
  <c r="J100" i="7"/>
  <c r="T99" i="7"/>
  <c r="L100" i="11"/>
  <c r="T171" i="7"/>
  <c r="O99" i="11"/>
  <c r="J189" i="7"/>
  <c r="T188" i="7"/>
  <c r="T404" i="7"/>
  <c r="T315" i="7"/>
  <c r="T115" i="8"/>
  <c r="T313" i="8"/>
  <c r="T331" i="8"/>
  <c r="T510" i="8" s="1"/>
  <c r="T349" i="8"/>
  <c r="O128" i="11"/>
  <c r="T80" i="8"/>
  <c r="J133" i="8"/>
  <c r="S144" i="8"/>
  <c r="J134" i="8"/>
  <c r="T133" i="8"/>
  <c r="T152" i="8"/>
  <c r="T170" i="8"/>
  <c r="J204" i="8"/>
  <c r="H154" i="11" s="1"/>
  <c r="F154" i="11"/>
  <c r="S215" i="8"/>
  <c r="J205" i="8"/>
  <c r="H155" i="11" s="1"/>
  <c r="F155" i="11"/>
  <c r="T204" i="8"/>
  <c r="I156" i="11"/>
  <c r="T223" i="8"/>
  <c r="L156" i="11"/>
  <c r="T241" i="8"/>
  <c r="J259" i="8"/>
  <c r="Q155" i="11" s="1"/>
  <c r="O155" i="11"/>
  <c r="T258" i="8"/>
  <c r="J276" i="8"/>
  <c r="T154" i="11" s="1"/>
  <c r="R154" i="11"/>
  <c r="S287" i="8"/>
  <c r="J349" i="8"/>
  <c r="T348" i="8"/>
  <c r="J62" i="8"/>
  <c r="N127" i="11" s="1"/>
  <c r="L127" i="11"/>
  <c r="T61" i="8"/>
  <c r="J79" i="8"/>
  <c r="Q126" i="11" s="1"/>
  <c r="O126" i="11"/>
  <c r="S90" i="8"/>
  <c r="J80" i="8"/>
  <c r="Q127" i="11" s="1"/>
  <c r="O127" i="11"/>
  <c r="T79" i="8"/>
  <c r="R128" i="11"/>
  <c r="T98" i="8"/>
  <c r="J151" i="8"/>
  <c r="S162" i="8"/>
  <c r="J152" i="8"/>
  <c r="T151" i="8"/>
  <c r="J222" i="8"/>
  <c r="K154" i="11" s="1"/>
  <c r="I154" i="11"/>
  <c r="S233" i="8"/>
  <c r="J223" i="8"/>
  <c r="K155" i="11" s="1"/>
  <c r="I155" i="11"/>
  <c r="T222" i="8"/>
  <c r="O156" i="11"/>
  <c r="T259" i="8"/>
  <c r="J277" i="8"/>
  <c r="T155" i="11" s="1"/>
  <c r="R155" i="11"/>
  <c r="T276" i="8"/>
  <c r="S323" i="8"/>
  <c r="J61" i="8"/>
  <c r="N126" i="11" s="1"/>
  <c r="L126" i="11"/>
  <c r="S72" i="8"/>
  <c r="L128" i="11"/>
  <c r="T62" i="8"/>
  <c r="J97" i="8"/>
  <c r="T126" i="11" s="1"/>
  <c r="R126" i="11"/>
  <c r="S108" i="8"/>
  <c r="J98" i="8"/>
  <c r="T127" i="11" s="1"/>
  <c r="R127" i="11"/>
  <c r="T97" i="8"/>
  <c r="H475" i="8"/>
  <c r="J475" i="8" s="1"/>
  <c r="T116" i="8"/>
  <c r="J169" i="8"/>
  <c r="S180" i="8"/>
  <c r="C156" i="11"/>
  <c r="T187" i="8"/>
  <c r="J240" i="8"/>
  <c r="N154" i="11" s="1"/>
  <c r="L154" i="11"/>
  <c r="S251" i="8"/>
  <c r="R156" i="11"/>
  <c r="T277" i="8"/>
  <c r="T312" i="8"/>
  <c r="J330" i="8"/>
  <c r="S341" i="8"/>
  <c r="J331" i="8"/>
  <c r="T330" i="8"/>
  <c r="S126" i="8"/>
  <c r="T127" i="8"/>
  <c r="T473" i="8"/>
  <c r="T134" i="8"/>
  <c r="J170" i="8"/>
  <c r="T169" i="8"/>
  <c r="J186" i="8"/>
  <c r="E154" i="11" s="1"/>
  <c r="C154" i="11"/>
  <c r="J187" i="8"/>
  <c r="E155" i="11" s="1"/>
  <c r="C155" i="11"/>
  <c r="T186" i="8"/>
  <c r="F156" i="11"/>
  <c r="T205" i="8"/>
  <c r="J241" i="8"/>
  <c r="N155" i="11" s="1"/>
  <c r="L155" i="11"/>
  <c r="T240" i="8"/>
  <c r="J258" i="8"/>
  <c r="Q154" i="11" s="1"/>
  <c r="O154" i="11"/>
  <c r="S269" i="8"/>
  <c r="T492" i="8"/>
  <c r="J348" i="8"/>
  <c r="S359" i="8"/>
  <c r="H491" i="8"/>
  <c r="J491" i="8" s="1"/>
  <c r="J312" i="8"/>
  <c r="H492" i="8"/>
  <c r="J492" i="8" s="1"/>
  <c r="J313" i="8"/>
  <c r="H473" i="8"/>
  <c r="J473" i="8" s="1"/>
  <c r="J115" i="8"/>
  <c r="J116" i="8"/>
  <c r="H474" i="8"/>
  <c r="J474" i="8" s="1"/>
  <c r="H332" i="7"/>
  <c r="J332" i="7" s="1"/>
  <c r="H270" i="8"/>
  <c r="H342" i="8"/>
  <c r="H91" i="8"/>
  <c r="H163" i="8"/>
  <c r="H234" i="8"/>
  <c r="H306" i="8"/>
  <c r="H127" i="8"/>
  <c r="S197" i="8"/>
  <c r="H198" i="8"/>
  <c r="H73" i="8"/>
  <c r="H145" i="8"/>
  <c r="H216" i="8"/>
  <c r="H288" i="8"/>
  <c r="H360" i="8"/>
  <c r="H109" i="8"/>
  <c r="H181" i="8"/>
  <c r="H252" i="8"/>
  <c r="H324" i="8"/>
  <c r="H137" i="6"/>
  <c r="R72" i="11" s="1"/>
  <c r="H67" i="14"/>
  <c r="O13" i="15" s="1"/>
  <c r="R13" i="11"/>
  <c r="H351" i="7"/>
  <c r="H423" i="7"/>
  <c r="H350" i="7"/>
  <c r="J350" i="7" s="1"/>
  <c r="H423" i="8"/>
  <c r="H369" i="7"/>
  <c r="H440" i="7"/>
  <c r="J440" i="7" s="1"/>
  <c r="H333" i="7"/>
  <c r="H405" i="7"/>
  <c r="H422" i="8"/>
  <c r="J422" i="8" s="1"/>
  <c r="H387" i="7"/>
  <c r="H442" i="7"/>
  <c r="H476" i="7"/>
  <c r="J476" i="7" s="1"/>
  <c r="H478" i="7"/>
  <c r="H368" i="7"/>
  <c r="J368" i="7" s="1"/>
  <c r="H477" i="7"/>
  <c r="H422" i="7"/>
  <c r="J422" i="7" s="1"/>
  <c r="H441" i="7"/>
  <c r="H334" i="7"/>
  <c r="H352" i="7"/>
  <c r="H370" i="7"/>
  <c r="H388" i="7"/>
  <c r="H406" i="7"/>
  <c r="H424" i="7"/>
  <c r="H119" i="6"/>
  <c r="O72" i="11" s="1"/>
  <c r="H386" i="7"/>
  <c r="J386" i="7" s="1"/>
  <c r="H439" i="8"/>
  <c r="J439" i="8" s="1"/>
  <c r="H420" i="8"/>
  <c r="J420" i="8" s="1"/>
  <c r="H441" i="8"/>
  <c r="H530" i="8"/>
  <c r="J530" i="8" s="1"/>
  <c r="H421" i="8"/>
  <c r="J421" i="8" s="1"/>
  <c r="H527" i="8"/>
  <c r="J527" i="8" s="1"/>
  <c r="H531" i="8"/>
  <c r="H528" i="8"/>
  <c r="J528" i="8" s="1"/>
  <c r="H459" i="8"/>
  <c r="H529" i="8"/>
  <c r="J529" i="8" s="1"/>
  <c r="H438" i="8"/>
  <c r="J438" i="8" s="1"/>
  <c r="H458" i="8"/>
  <c r="J458" i="8" s="1"/>
  <c r="H510" i="8"/>
  <c r="J510" i="8" s="1"/>
  <c r="H419" i="8"/>
  <c r="J419" i="8" s="1"/>
  <c r="H457" i="8"/>
  <c r="J457" i="8" s="1"/>
  <c r="H437" i="8"/>
  <c r="J437" i="8" s="1"/>
  <c r="H440" i="8"/>
  <c r="J440" i="8" s="1"/>
  <c r="H455" i="8"/>
  <c r="J455" i="8" s="1"/>
  <c r="H513" i="8"/>
  <c r="H456" i="8"/>
  <c r="J456" i="8" s="1"/>
  <c r="H495" i="8"/>
  <c r="H512" i="8"/>
  <c r="J512" i="8" s="1"/>
  <c r="H493" i="8"/>
  <c r="J493" i="8" s="1"/>
  <c r="H494" i="8"/>
  <c r="J494" i="8" s="1"/>
  <c r="H509" i="8"/>
  <c r="J509" i="8" s="1"/>
  <c r="H511" i="8"/>
  <c r="J511" i="8" s="1"/>
  <c r="T421" i="7" l="1"/>
  <c r="T136" i="6"/>
  <c r="T493" i="8"/>
  <c r="T529" i="8"/>
  <c r="T422" i="7"/>
  <c r="T368" i="7"/>
  <c r="T475" i="7"/>
  <c r="T367" i="7"/>
  <c r="T332" i="7"/>
  <c r="T350" i="7"/>
  <c r="T440" i="8"/>
  <c r="T331" i="7"/>
  <c r="T476" i="7"/>
  <c r="T349" i="7"/>
  <c r="T421" i="8"/>
  <c r="T475" i="8"/>
  <c r="T511" i="8"/>
  <c r="T458" i="8"/>
  <c r="T476" i="8"/>
  <c r="T422" i="8"/>
  <c r="T439" i="7"/>
  <c r="T385" i="7"/>
  <c r="T118" i="6"/>
  <c r="T457" i="8"/>
  <c r="T440" i="7"/>
  <c r="T439" i="8"/>
  <c r="T528" i="8"/>
  <c r="H485" i="8"/>
  <c r="T163" i="8"/>
  <c r="T420" i="8"/>
  <c r="T216" i="8"/>
  <c r="T252" i="8"/>
  <c r="T419" i="8"/>
  <c r="T324" i="8"/>
  <c r="T491" i="8"/>
  <c r="T474" i="8"/>
  <c r="T438" i="8"/>
  <c r="T91" i="8"/>
  <c r="T360" i="8"/>
  <c r="T527" i="8"/>
  <c r="T270" i="8"/>
  <c r="T437" i="8"/>
  <c r="T198" i="8"/>
  <c r="T342" i="8"/>
  <c r="T509" i="8"/>
  <c r="T456" i="8"/>
  <c r="T288" i="8"/>
  <c r="T455" i="8"/>
  <c r="T73" i="8"/>
  <c r="T181" i="8"/>
  <c r="T109" i="8"/>
  <c r="T234" i="8"/>
  <c r="T145" i="8"/>
  <c r="S430" i="8"/>
  <c r="S484" i="8"/>
  <c r="S502" i="8"/>
  <c r="S466" i="8"/>
  <c r="S520" i="8"/>
  <c r="S538" i="8"/>
  <c r="S448" i="8"/>
  <c r="H503" i="8"/>
  <c r="H325" i="8"/>
  <c r="H539" i="8"/>
  <c r="H128" i="8"/>
  <c r="H217" i="8"/>
  <c r="H307" i="8"/>
  <c r="H164" i="8"/>
  <c r="H521" i="8"/>
  <c r="H343" i="8"/>
  <c r="H74" i="8"/>
  <c r="H199" i="8"/>
  <c r="H449" i="8"/>
  <c r="H271" i="8"/>
  <c r="H431" i="8"/>
  <c r="H253" i="8"/>
  <c r="H110" i="8"/>
  <c r="H467" i="8"/>
  <c r="H289" i="8"/>
  <c r="H146" i="8"/>
  <c r="H235" i="8"/>
  <c r="H92" i="8"/>
  <c r="H44" i="8"/>
  <c r="H45" i="8"/>
  <c r="J45" i="8" s="1"/>
  <c r="H46" i="8"/>
  <c r="H47" i="8"/>
  <c r="T46" i="8" s="1"/>
  <c r="H43" i="8"/>
  <c r="H26" i="8"/>
  <c r="H27" i="8"/>
  <c r="J27" i="8" s="1"/>
  <c r="H28" i="8"/>
  <c r="H29" i="8"/>
  <c r="T28" i="8" s="1"/>
  <c r="T386" i="8" s="1"/>
  <c r="H25" i="8"/>
  <c r="H11" i="8"/>
  <c r="T10" i="8" s="1"/>
  <c r="H10" i="8"/>
  <c r="H9" i="8"/>
  <c r="J9" i="8" s="1"/>
  <c r="H8" i="8"/>
  <c r="H7" i="8"/>
  <c r="H314" i="7"/>
  <c r="H278" i="7"/>
  <c r="H260" i="7"/>
  <c r="J260" i="7" s="1"/>
  <c r="H242" i="7"/>
  <c r="J242" i="7" s="1"/>
  <c r="H224" i="7"/>
  <c r="H206" i="7"/>
  <c r="H188" i="7"/>
  <c r="J188" i="7" s="1"/>
  <c r="H170" i="7"/>
  <c r="J170" i="7" s="1"/>
  <c r="H153" i="7"/>
  <c r="H117" i="7"/>
  <c r="H99" i="7"/>
  <c r="J99" i="7" s="1"/>
  <c r="H81" i="7"/>
  <c r="J81" i="7" s="1"/>
  <c r="H63" i="7"/>
  <c r="H45" i="7"/>
  <c r="H27" i="7"/>
  <c r="J27" i="7" s="1"/>
  <c r="H9" i="7"/>
  <c r="J9" i="7" s="1"/>
  <c r="H313" i="7"/>
  <c r="H277" i="7"/>
  <c r="H259" i="7"/>
  <c r="H241" i="7"/>
  <c r="H223" i="7"/>
  <c r="H205" i="7"/>
  <c r="H187" i="7"/>
  <c r="H169" i="7"/>
  <c r="H152" i="7"/>
  <c r="H116" i="7"/>
  <c r="H98" i="7"/>
  <c r="H80" i="7"/>
  <c r="H62" i="7"/>
  <c r="H44" i="7"/>
  <c r="H26" i="7"/>
  <c r="H8" i="7"/>
  <c r="H83" i="6"/>
  <c r="H65" i="6"/>
  <c r="H12" i="6"/>
  <c r="H66" i="5"/>
  <c r="H48" i="5"/>
  <c r="H30" i="5"/>
  <c r="H12" i="5"/>
  <c r="H47" i="2"/>
  <c r="H119" i="3"/>
  <c r="J119" i="3" s="1"/>
  <c r="H101" i="3"/>
  <c r="H83" i="3"/>
  <c r="H47" i="3"/>
  <c r="J47" i="3" s="1"/>
  <c r="H29" i="3"/>
  <c r="H11" i="3"/>
  <c r="H29" i="2"/>
  <c r="H11" i="2"/>
  <c r="H65" i="1"/>
  <c r="H47" i="1"/>
  <c r="H29" i="1"/>
  <c r="H11" i="1"/>
  <c r="L71" i="10" l="1"/>
  <c r="J101" i="3"/>
  <c r="N71" i="10" s="1"/>
  <c r="T100" i="3"/>
  <c r="O11" i="10"/>
  <c r="J65" i="1"/>
  <c r="Q11" i="10" s="1"/>
  <c r="T64" i="1"/>
  <c r="L56" i="10"/>
  <c r="J29" i="3"/>
  <c r="N56" i="10" s="1"/>
  <c r="T28" i="3"/>
  <c r="H48" i="14"/>
  <c r="J48" i="5"/>
  <c r="T47" i="5"/>
  <c r="R56" i="11"/>
  <c r="J83" i="6"/>
  <c r="T56" i="11" s="1"/>
  <c r="T82" i="6"/>
  <c r="J10" i="8"/>
  <c r="T9" i="8"/>
  <c r="J28" i="8"/>
  <c r="T27" i="8"/>
  <c r="T404" i="8"/>
  <c r="O26" i="10"/>
  <c r="J47" i="1"/>
  <c r="Q26" i="10" s="1"/>
  <c r="T46" i="1"/>
  <c r="H30" i="14"/>
  <c r="J30" i="5"/>
  <c r="T29" i="5"/>
  <c r="I41" i="10"/>
  <c r="J11" i="2"/>
  <c r="K41" i="10" s="1"/>
  <c r="T10" i="2"/>
  <c r="O41" i="10"/>
  <c r="J47" i="2"/>
  <c r="Q41" i="10" s="1"/>
  <c r="T46" i="2"/>
  <c r="J46" i="8"/>
  <c r="T45" i="8"/>
  <c r="T368" i="8"/>
  <c r="I56" i="10"/>
  <c r="J11" i="3"/>
  <c r="K56" i="10" s="1"/>
  <c r="T10" i="3"/>
  <c r="O56" i="11"/>
  <c r="J65" i="6"/>
  <c r="Q56" i="11" s="1"/>
  <c r="T64" i="6"/>
  <c r="I26" i="10"/>
  <c r="J11" i="1"/>
  <c r="K26" i="10" s="1"/>
  <c r="T10" i="1"/>
  <c r="J66" i="5"/>
  <c r="T12" i="11" s="1"/>
  <c r="T65" i="5"/>
  <c r="L26" i="10"/>
  <c r="J29" i="1"/>
  <c r="N26" i="10" s="1"/>
  <c r="T28" i="1"/>
  <c r="L41" i="10"/>
  <c r="J29" i="2"/>
  <c r="N41" i="10" s="1"/>
  <c r="T28" i="2"/>
  <c r="I71" i="10"/>
  <c r="J83" i="3"/>
  <c r="K71" i="10" s="1"/>
  <c r="T82" i="3"/>
  <c r="H12" i="14"/>
  <c r="J12" i="5"/>
  <c r="T11" i="5"/>
  <c r="O41" i="11"/>
  <c r="J12" i="6"/>
  <c r="Q41" i="11" s="1"/>
  <c r="T11" i="6"/>
  <c r="T44" i="7"/>
  <c r="J45" i="7"/>
  <c r="T116" i="7"/>
  <c r="J117" i="7"/>
  <c r="T205" i="7"/>
  <c r="J206" i="7"/>
  <c r="T277" i="7"/>
  <c r="T438" i="7" s="1"/>
  <c r="J278" i="7"/>
  <c r="T62" i="7"/>
  <c r="J63" i="7"/>
  <c r="T152" i="7"/>
  <c r="J153" i="7"/>
  <c r="T223" i="7"/>
  <c r="J224" i="7"/>
  <c r="T313" i="7"/>
  <c r="T474" i="7" s="1"/>
  <c r="J314" i="7"/>
  <c r="J26" i="7"/>
  <c r="Q82" i="11" s="1"/>
  <c r="O82" i="11"/>
  <c r="T25" i="7"/>
  <c r="J98" i="7"/>
  <c r="T82" i="11" s="1"/>
  <c r="R82" i="11"/>
  <c r="T97" i="7"/>
  <c r="J187" i="7"/>
  <c r="Q97" i="11" s="1"/>
  <c r="O97" i="11"/>
  <c r="T186" i="7"/>
  <c r="J259" i="7"/>
  <c r="T97" i="11" s="1"/>
  <c r="R97" i="11"/>
  <c r="T258" i="7"/>
  <c r="O83" i="11"/>
  <c r="T26" i="7"/>
  <c r="R83" i="11"/>
  <c r="T98" i="7"/>
  <c r="O98" i="11"/>
  <c r="T187" i="7"/>
  <c r="R98" i="11"/>
  <c r="T259" i="7"/>
  <c r="C127" i="11"/>
  <c r="T7" i="8"/>
  <c r="J25" i="8"/>
  <c r="H126" i="11" s="1"/>
  <c r="F126" i="11"/>
  <c r="S36" i="8"/>
  <c r="F127" i="11"/>
  <c r="T25" i="8"/>
  <c r="H403" i="8"/>
  <c r="J403" i="8" s="1"/>
  <c r="I128" i="11"/>
  <c r="T44" i="8"/>
  <c r="T146" i="8"/>
  <c r="T485" i="8"/>
  <c r="T431" i="8"/>
  <c r="T253" i="8"/>
  <c r="T217" i="8"/>
  <c r="T164" i="8"/>
  <c r="J44" i="7"/>
  <c r="T43" i="7"/>
  <c r="J116" i="7"/>
  <c r="T115" i="7"/>
  <c r="J205" i="7"/>
  <c r="T204" i="7"/>
  <c r="J277" i="7"/>
  <c r="T276" i="7"/>
  <c r="T366" i="7"/>
  <c r="H367" i="8"/>
  <c r="J367" i="8" s="1"/>
  <c r="C128" i="11"/>
  <c r="T8" i="8"/>
  <c r="H387" i="8"/>
  <c r="F130" i="11"/>
  <c r="J43" i="8"/>
  <c r="K126" i="11" s="1"/>
  <c r="I126" i="11"/>
  <c r="S54" i="8"/>
  <c r="I127" i="11"/>
  <c r="T43" i="8"/>
  <c r="T110" i="8"/>
  <c r="T467" i="8"/>
  <c r="T289" i="8"/>
  <c r="J62" i="7"/>
  <c r="T61" i="7"/>
  <c r="J152" i="7"/>
  <c r="T151" i="7"/>
  <c r="J223" i="7"/>
  <c r="T222" i="7"/>
  <c r="J313" i="7"/>
  <c r="T312" i="7"/>
  <c r="T384" i="7"/>
  <c r="H368" i="8"/>
  <c r="J368" i="8" s="1"/>
  <c r="C129" i="11"/>
  <c r="H386" i="8"/>
  <c r="J386" i="8" s="1"/>
  <c r="F129" i="11"/>
  <c r="H405" i="8"/>
  <c r="I130" i="11"/>
  <c r="T235" i="8"/>
  <c r="T74" i="8"/>
  <c r="T92" i="8"/>
  <c r="T503" i="8"/>
  <c r="T325" i="8"/>
  <c r="J8" i="7"/>
  <c r="N82" i="11" s="1"/>
  <c r="L82" i="11"/>
  <c r="T7" i="7"/>
  <c r="J80" i="7"/>
  <c r="J169" i="7"/>
  <c r="N97" i="11" s="1"/>
  <c r="L97" i="11"/>
  <c r="T168" i="7"/>
  <c r="J241" i="7"/>
  <c r="L83" i="11"/>
  <c r="T8" i="7"/>
  <c r="L98" i="11"/>
  <c r="T169" i="7"/>
  <c r="J7" i="8"/>
  <c r="E126" i="11" s="1"/>
  <c r="C126" i="11"/>
  <c r="H369" i="8"/>
  <c r="C130" i="11"/>
  <c r="H385" i="8"/>
  <c r="J385" i="8" s="1"/>
  <c r="F128" i="11"/>
  <c r="T26" i="8"/>
  <c r="H404" i="8"/>
  <c r="J404" i="8" s="1"/>
  <c r="I129" i="11"/>
  <c r="T521" i="8"/>
  <c r="T343" i="8"/>
  <c r="T199" i="8"/>
  <c r="T449" i="8"/>
  <c r="T271" i="8"/>
  <c r="T539" i="8"/>
  <c r="T307" i="8"/>
  <c r="T128" i="8"/>
  <c r="H366" i="8"/>
  <c r="J366" i="8" s="1"/>
  <c r="J8" i="8"/>
  <c r="E127" i="11" s="1"/>
  <c r="H384" i="8"/>
  <c r="J384" i="8" s="1"/>
  <c r="J26" i="8"/>
  <c r="H127" i="11" s="1"/>
  <c r="H402" i="8"/>
  <c r="J402" i="8" s="1"/>
  <c r="J44" i="8"/>
  <c r="K127" i="11" s="1"/>
  <c r="S18" i="8"/>
  <c r="S376" i="8" s="1"/>
  <c r="H19" i="8"/>
  <c r="H468" i="8"/>
  <c r="S394" i="8"/>
  <c r="H37" i="8"/>
  <c r="H450" i="8"/>
  <c r="S412" i="8"/>
  <c r="H55" i="8"/>
  <c r="H486" i="8"/>
  <c r="H504" i="8"/>
  <c r="H432" i="8"/>
  <c r="H522" i="8"/>
  <c r="H136" i="6"/>
  <c r="H66" i="14"/>
  <c r="R12" i="11"/>
  <c r="H118" i="6"/>
  <c r="H403" i="7"/>
  <c r="J403" i="7" s="1"/>
  <c r="H475" i="7"/>
  <c r="J475" i="7" s="1"/>
  <c r="H331" i="7"/>
  <c r="J331" i="7" s="1"/>
  <c r="H383" i="8"/>
  <c r="J383" i="8" s="1"/>
  <c r="H349" i="7"/>
  <c r="J349" i="7" s="1"/>
  <c r="H421" i="7"/>
  <c r="J421" i="7" s="1"/>
  <c r="H401" i="8"/>
  <c r="J401" i="8" s="1"/>
  <c r="H365" i="8"/>
  <c r="J365" i="8" s="1"/>
  <c r="H330" i="7"/>
  <c r="J330" i="7" s="1"/>
  <c r="H402" i="7"/>
  <c r="J402" i="7" s="1"/>
  <c r="H438" i="7"/>
  <c r="J438" i="7" s="1"/>
  <c r="H348" i="7"/>
  <c r="J348" i="7" s="1"/>
  <c r="H474" i="7"/>
  <c r="J474" i="7" s="1"/>
  <c r="H367" i="7"/>
  <c r="J367" i="7" s="1"/>
  <c r="H439" i="7"/>
  <c r="J439" i="7" s="1"/>
  <c r="H384" i="7"/>
  <c r="J384" i="7" s="1"/>
  <c r="H366" i="7"/>
  <c r="J366" i="7" s="1"/>
  <c r="H420" i="7"/>
  <c r="J420" i="7" s="1"/>
  <c r="H385" i="7"/>
  <c r="J385" i="7" s="1"/>
  <c r="H312" i="7"/>
  <c r="H276" i="7"/>
  <c r="H258" i="7"/>
  <c r="H240" i="7"/>
  <c r="H222" i="7"/>
  <c r="H204" i="7"/>
  <c r="H186" i="7"/>
  <c r="H168" i="7"/>
  <c r="H151" i="7"/>
  <c r="J151" i="7" s="1"/>
  <c r="H115" i="7"/>
  <c r="J115" i="7" s="1"/>
  <c r="H97" i="7"/>
  <c r="H79" i="7"/>
  <c r="J79" i="7" s="1"/>
  <c r="H61" i="7"/>
  <c r="J61" i="7" s="1"/>
  <c r="H43" i="7"/>
  <c r="J43" i="7" s="1"/>
  <c r="H25" i="7"/>
  <c r="H7" i="7"/>
  <c r="H82" i="6"/>
  <c r="J82" i="6" s="1"/>
  <c r="T55" i="11" s="1"/>
  <c r="H64" i="6"/>
  <c r="J64" i="6" s="1"/>
  <c r="Q55" i="11" s="1"/>
  <c r="H11" i="6"/>
  <c r="J11" i="6" s="1"/>
  <c r="Q40" i="11" s="1"/>
  <c r="H65" i="5"/>
  <c r="H47" i="5"/>
  <c r="J47" i="5" s="1"/>
  <c r="H29" i="5"/>
  <c r="J29" i="5" s="1"/>
  <c r="H11" i="5"/>
  <c r="J11" i="5" s="1"/>
  <c r="H118" i="4"/>
  <c r="H100" i="4"/>
  <c r="H82" i="4"/>
  <c r="H64" i="4"/>
  <c r="H28" i="4"/>
  <c r="H10" i="4"/>
  <c r="H117" i="4"/>
  <c r="J117" i="4" s="1"/>
  <c r="H99" i="4"/>
  <c r="J99" i="4" s="1"/>
  <c r="H81" i="4"/>
  <c r="J81" i="4" s="1"/>
  <c r="H63" i="4"/>
  <c r="J63" i="4" s="1"/>
  <c r="H27" i="4"/>
  <c r="J27" i="4" s="1"/>
  <c r="H9" i="4"/>
  <c r="J9" i="4" s="1"/>
  <c r="H118" i="3"/>
  <c r="J118" i="3" s="1"/>
  <c r="H100" i="3"/>
  <c r="J100" i="3" s="1"/>
  <c r="N70" i="10" s="1"/>
  <c r="H82" i="3"/>
  <c r="J82" i="3" s="1"/>
  <c r="K70" i="10" s="1"/>
  <c r="H46" i="3"/>
  <c r="J46" i="3" s="1"/>
  <c r="H28" i="3"/>
  <c r="J28" i="3" s="1"/>
  <c r="N55" i="10" s="1"/>
  <c r="H10" i="3"/>
  <c r="J10" i="3" s="1"/>
  <c r="K55" i="10" s="1"/>
  <c r="H46" i="2"/>
  <c r="J46" i="2" s="1"/>
  <c r="Q40" i="10" s="1"/>
  <c r="H28" i="2"/>
  <c r="J28" i="2" s="1"/>
  <c r="N40" i="10" s="1"/>
  <c r="H10" i="2"/>
  <c r="J10" i="2" s="1"/>
  <c r="K40" i="10" s="1"/>
  <c r="H64" i="1"/>
  <c r="J64" i="1" s="1"/>
  <c r="Q10" i="10" s="1"/>
  <c r="H46" i="1"/>
  <c r="J46" i="1" s="1"/>
  <c r="Q25" i="10" s="1"/>
  <c r="H28" i="1"/>
  <c r="J28" i="1" s="1"/>
  <c r="N25" i="10" s="1"/>
  <c r="H10" i="1"/>
  <c r="J10" i="1" s="1"/>
  <c r="K25" i="10" s="1"/>
  <c r="H81" i="6"/>
  <c r="J81" i="6" s="1"/>
  <c r="T54" i="11" s="1"/>
  <c r="H63" i="6"/>
  <c r="J63" i="6" s="1"/>
  <c r="Q54" i="11" s="1"/>
  <c r="H10" i="6"/>
  <c r="J10" i="6" s="1"/>
  <c r="Q39" i="11" s="1"/>
  <c r="H64" i="5"/>
  <c r="J64" i="5" s="1"/>
  <c r="T10" i="11" s="1"/>
  <c r="H46" i="5"/>
  <c r="J46" i="5" s="1"/>
  <c r="H28" i="5"/>
  <c r="J28" i="5" s="1"/>
  <c r="H10" i="5"/>
  <c r="G323" i="7"/>
  <c r="G287" i="7"/>
  <c r="G269" i="7"/>
  <c r="G251" i="7"/>
  <c r="G233" i="7"/>
  <c r="G215" i="7"/>
  <c r="G197" i="7"/>
  <c r="G179" i="7"/>
  <c r="G162" i="7"/>
  <c r="G126" i="7"/>
  <c r="G108" i="7"/>
  <c r="G90" i="7"/>
  <c r="G72" i="7"/>
  <c r="G54" i="7"/>
  <c r="G36" i="7"/>
  <c r="G18" i="7"/>
  <c r="H80" i="6"/>
  <c r="J80" i="6" s="1"/>
  <c r="T53" i="11" s="1"/>
  <c r="H62" i="6"/>
  <c r="J62" i="6" s="1"/>
  <c r="Q53" i="11" s="1"/>
  <c r="H9" i="6"/>
  <c r="J9" i="6" s="1"/>
  <c r="Q38" i="11" s="1"/>
  <c r="H63" i="5"/>
  <c r="J63" i="5" s="1"/>
  <c r="T9" i="11" s="1"/>
  <c r="H45" i="5"/>
  <c r="J45" i="5" s="1"/>
  <c r="H27" i="5"/>
  <c r="J27" i="5" s="1"/>
  <c r="H9" i="5"/>
  <c r="J9" i="5" s="1"/>
  <c r="H116" i="4"/>
  <c r="H115" i="4"/>
  <c r="H98" i="4"/>
  <c r="H97" i="4"/>
  <c r="H80" i="4"/>
  <c r="H79" i="4"/>
  <c r="H62" i="4"/>
  <c r="H61" i="4"/>
  <c r="H26" i="4"/>
  <c r="H25" i="4"/>
  <c r="H8" i="4"/>
  <c r="H7" i="4"/>
  <c r="O154" i="10" l="1"/>
  <c r="T99" i="4"/>
  <c r="L27" i="15"/>
  <c r="T29" i="14"/>
  <c r="O27" i="15"/>
  <c r="T47" i="14"/>
  <c r="O98" i="10"/>
  <c r="T27" i="4"/>
  <c r="T367" i="8"/>
  <c r="O84" i="10"/>
  <c r="T9" i="4"/>
  <c r="O71" i="11"/>
  <c r="J118" i="6"/>
  <c r="Q71" i="11" s="1"/>
  <c r="O168" i="10"/>
  <c r="T117" i="4"/>
  <c r="O126" i="10"/>
  <c r="T63" i="4"/>
  <c r="O12" i="15"/>
  <c r="T65" i="14"/>
  <c r="I27" i="15"/>
  <c r="T11" i="14"/>
  <c r="T403" i="8"/>
  <c r="T64" i="5"/>
  <c r="J65" i="5"/>
  <c r="T11" i="11" s="1"/>
  <c r="O140" i="10"/>
  <c r="T81" i="4"/>
  <c r="R71" i="11"/>
  <c r="J136" i="6"/>
  <c r="T71" i="11" s="1"/>
  <c r="T117" i="6"/>
  <c r="T385" i="8"/>
  <c r="T135" i="6"/>
  <c r="H29" i="14"/>
  <c r="T28" i="5"/>
  <c r="O55" i="11"/>
  <c r="T63" i="6"/>
  <c r="H47" i="14"/>
  <c r="T46" i="5"/>
  <c r="R55" i="11"/>
  <c r="T81" i="6"/>
  <c r="T9" i="5"/>
  <c r="J10" i="5"/>
  <c r="H11" i="14"/>
  <c r="T10" i="5"/>
  <c r="O40" i="11"/>
  <c r="T10" i="6"/>
  <c r="J26" i="4"/>
  <c r="Q96" i="10" s="1"/>
  <c r="O96" i="10"/>
  <c r="T25" i="4"/>
  <c r="J7" i="4"/>
  <c r="Q81" i="10" s="1"/>
  <c r="O81" i="10"/>
  <c r="J61" i="4"/>
  <c r="Q123" i="10" s="1"/>
  <c r="O123" i="10"/>
  <c r="S72" i="4"/>
  <c r="J97" i="4"/>
  <c r="O151" i="10"/>
  <c r="S108" i="4"/>
  <c r="O25" i="10"/>
  <c r="T45" i="1"/>
  <c r="O40" i="10"/>
  <c r="T45" i="2"/>
  <c r="I70" i="10"/>
  <c r="T81" i="3"/>
  <c r="O97" i="10"/>
  <c r="T26" i="4"/>
  <c r="O167" i="10"/>
  <c r="T116" i="4"/>
  <c r="J8" i="4"/>
  <c r="Q82" i="10" s="1"/>
  <c r="O82" i="10"/>
  <c r="T7" i="4"/>
  <c r="J98" i="4"/>
  <c r="O152" i="10"/>
  <c r="T97" i="4"/>
  <c r="O10" i="10"/>
  <c r="T63" i="1"/>
  <c r="I55" i="10"/>
  <c r="T9" i="3"/>
  <c r="L70" i="10"/>
  <c r="T99" i="3"/>
  <c r="O125" i="10"/>
  <c r="T62" i="4"/>
  <c r="J62" i="4"/>
  <c r="Q124" i="10" s="1"/>
  <c r="O124" i="10"/>
  <c r="T61" i="4"/>
  <c r="J25" i="4"/>
  <c r="Q95" i="10" s="1"/>
  <c r="O95" i="10"/>
  <c r="S36" i="4"/>
  <c r="J79" i="4"/>
  <c r="Q137" i="10" s="1"/>
  <c r="S90" i="4"/>
  <c r="O137" i="10"/>
  <c r="J115" i="4"/>
  <c r="O165" i="10"/>
  <c r="S126" i="4"/>
  <c r="I25" i="10"/>
  <c r="T9" i="1"/>
  <c r="I40" i="10"/>
  <c r="T9" i="2"/>
  <c r="L55" i="10"/>
  <c r="T27" i="3"/>
  <c r="O139" i="10"/>
  <c r="T80" i="4"/>
  <c r="J80" i="4"/>
  <c r="Q138" i="10" s="1"/>
  <c r="O138" i="10"/>
  <c r="T79" i="4"/>
  <c r="J116" i="4"/>
  <c r="O166" i="10"/>
  <c r="T115" i="4"/>
  <c r="L25" i="10"/>
  <c r="T27" i="1"/>
  <c r="L40" i="10"/>
  <c r="T27" i="2"/>
  <c r="O83" i="10"/>
  <c r="T8" i="4"/>
  <c r="O153" i="10"/>
  <c r="T98" i="4"/>
  <c r="T27" i="5"/>
  <c r="J7" i="7"/>
  <c r="N81" i="11" s="1"/>
  <c r="L81" i="11"/>
  <c r="J168" i="7"/>
  <c r="N96" i="11" s="1"/>
  <c r="L96" i="11"/>
  <c r="J240" i="7"/>
  <c r="T55" i="8"/>
  <c r="T401" i="8"/>
  <c r="T432" i="8"/>
  <c r="T420" i="7"/>
  <c r="T270" i="7"/>
  <c r="T419" i="7"/>
  <c r="J25" i="7"/>
  <c r="Q81" i="11" s="1"/>
  <c r="O81" i="11"/>
  <c r="J97" i="7"/>
  <c r="T81" i="11" s="1"/>
  <c r="R81" i="11"/>
  <c r="J186" i="7"/>
  <c r="Q96" i="11" s="1"/>
  <c r="O96" i="11"/>
  <c r="S196" i="7"/>
  <c r="S197" i="7"/>
  <c r="J258" i="7"/>
  <c r="T96" i="11" s="1"/>
  <c r="R96" i="11"/>
  <c r="S268" i="7"/>
  <c r="S269" i="7"/>
  <c r="T450" i="8"/>
  <c r="T180" i="7"/>
  <c r="T329" i="7"/>
  <c r="T324" i="7"/>
  <c r="T473" i="7"/>
  <c r="T163" i="7"/>
  <c r="T216" i="7"/>
  <c r="T365" i="7"/>
  <c r="T55" i="7"/>
  <c r="T37" i="7"/>
  <c r="J204" i="7"/>
  <c r="S214" i="7"/>
  <c r="S215" i="7"/>
  <c r="J276" i="7"/>
  <c r="S286" i="7"/>
  <c r="S287" i="7"/>
  <c r="T384" i="8"/>
  <c r="T330" i="7"/>
  <c r="T19" i="7"/>
  <c r="T19" i="8"/>
  <c r="T366" i="8"/>
  <c r="T486" i="8"/>
  <c r="T37" i="8"/>
  <c r="T383" i="8"/>
  <c r="T365" i="8"/>
  <c r="T348" i="7"/>
  <c r="T109" i="7"/>
  <c r="J222" i="7"/>
  <c r="S232" i="7"/>
  <c r="S233" i="7"/>
  <c r="J312" i="7"/>
  <c r="S322" i="7"/>
  <c r="S323" i="7"/>
  <c r="T522" i="8"/>
  <c r="T504" i="8"/>
  <c r="T234" i="7"/>
  <c r="T383" i="7"/>
  <c r="T73" i="7"/>
  <c r="T468" i="8"/>
  <c r="T288" i="7"/>
  <c r="T437" i="7"/>
  <c r="T127" i="7"/>
  <c r="T402" i="8"/>
  <c r="T198" i="7"/>
  <c r="T347" i="7"/>
  <c r="T45" i="5"/>
  <c r="O39" i="11"/>
  <c r="T9" i="6"/>
  <c r="O54" i="11"/>
  <c r="T62" i="6"/>
  <c r="R54" i="11"/>
  <c r="T80" i="6"/>
  <c r="R10" i="11"/>
  <c r="T63" i="5"/>
  <c r="T26" i="5"/>
  <c r="H37" i="4"/>
  <c r="H73" i="4"/>
  <c r="H109" i="4"/>
  <c r="S18" i="4"/>
  <c r="H19" i="4"/>
  <c r="H55" i="4"/>
  <c r="H91" i="4"/>
  <c r="H127" i="4"/>
  <c r="H324" i="7"/>
  <c r="O38" i="11"/>
  <c r="T8" i="6"/>
  <c r="S179" i="7"/>
  <c r="H180" i="7"/>
  <c r="O53" i="11"/>
  <c r="T61" i="6"/>
  <c r="H198" i="7"/>
  <c r="H270" i="7"/>
  <c r="H234" i="7"/>
  <c r="T44" i="5"/>
  <c r="R53" i="11"/>
  <c r="T79" i="6"/>
  <c r="H216" i="7"/>
  <c r="H288" i="7"/>
  <c r="H19" i="7"/>
  <c r="S18" i="7"/>
  <c r="S72" i="7"/>
  <c r="H73" i="7"/>
  <c r="S162" i="7"/>
  <c r="H163" i="7"/>
  <c r="H37" i="7"/>
  <c r="S36" i="7"/>
  <c r="H109" i="7"/>
  <c r="S108" i="7"/>
  <c r="H55" i="7"/>
  <c r="S54" i="7"/>
  <c r="S126" i="7"/>
  <c r="H127" i="7"/>
  <c r="T8" i="5"/>
  <c r="R9" i="11"/>
  <c r="T62" i="5"/>
  <c r="H20" i="8"/>
  <c r="H377" i="8"/>
  <c r="H56" i="8"/>
  <c r="H413" i="8"/>
  <c r="H38" i="8"/>
  <c r="H395" i="8"/>
  <c r="H133" i="6"/>
  <c r="H135" i="6"/>
  <c r="H134" i="6"/>
  <c r="H65" i="14"/>
  <c r="R11" i="11"/>
  <c r="S71" i="7"/>
  <c r="S17" i="7"/>
  <c r="S161" i="7"/>
  <c r="S35" i="7"/>
  <c r="S107" i="7"/>
  <c r="S178" i="7"/>
  <c r="S53" i="7"/>
  <c r="S125" i="7"/>
  <c r="H365" i="7"/>
  <c r="J365" i="7" s="1"/>
  <c r="H437" i="7"/>
  <c r="J437" i="7" s="1"/>
  <c r="H419" i="7"/>
  <c r="J419" i="7" s="1"/>
  <c r="H46" i="14"/>
  <c r="J46" i="14" s="1"/>
  <c r="Q25" i="15" s="1"/>
  <c r="H347" i="7"/>
  <c r="J347" i="7" s="1"/>
  <c r="H383" i="7"/>
  <c r="J383" i="7" s="1"/>
  <c r="H329" i="7"/>
  <c r="J329" i="7" s="1"/>
  <c r="H401" i="7"/>
  <c r="J401" i="7" s="1"/>
  <c r="H473" i="7"/>
  <c r="J473" i="7" s="1"/>
  <c r="H64" i="14"/>
  <c r="J64" i="14" s="1"/>
  <c r="Q10" i="15" s="1"/>
  <c r="H28" i="14"/>
  <c r="J28" i="14" s="1"/>
  <c r="N25" i="15" s="1"/>
  <c r="H117" i="6"/>
  <c r="H10" i="14"/>
  <c r="J10" i="14" s="1"/>
  <c r="K25" i="15" s="1"/>
  <c r="H116" i="6"/>
  <c r="G376" i="7"/>
  <c r="G448" i="7"/>
  <c r="H115" i="6"/>
  <c r="G394" i="7"/>
  <c r="G340" i="7"/>
  <c r="G412" i="7"/>
  <c r="G484" i="7"/>
  <c r="G358" i="7"/>
  <c r="G430" i="7"/>
  <c r="I26" i="15" l="1"/>
  <c r="J11" i="14"/>
  <c r="K26" i="15" s="1"/>
  <c r="T10" i="14"/>
  <c r="R70" i="11"/>
  <c r="J135" i="6"/>
  <c r="T70" i="11" s="1"/>
  <c r="O70" i="11"/>
  <c r="J117" i="6"/>
  <c r="Q70" i="11" s="1"/>
  <c r="O26" i="15"/>
  <c r="J47" i="14"/>
  <c r="Q26" i="15" s="1"/>
  <c r="T46" i="14"/>
  <c r="L26" i="15"/>
  <c r="J29" i="14"/>
  <c r="N26" i="15" s="1"/>
  <c r="T28" i="14"/>
  <c r="O11" i="15"/>
  <c r="J65" i="14"/>
  <c r="Q11" i="15" s="1"/>
  <c r="T64" i="14"/>
  <c r="O69" i="11"/>
  <c r="J116" i="6"/>
  <c r="Q69" i="11" s="1"/>
  <c r="R69" i="11"/>
  <c r="J134" i="6"/>
  <c r="T69" i="11" s="1"/>
  <c r="T134" i="6"/>
  <c r="T116" i="6"/>
  <c r="O10" i="15"/>
  <c r="T63" i="14"/>
  <c r="T127" i="4"/>
  <c r="T73" i="4"/>
  <c r="T37" i="4"/>
  <c r="I25" i="15"/>
  <c r="T9" i="14"/>
  <c r="O25" i="15"/>
  <c r="T45" i="14"/>
  <c r="T19" i="4"/>
  <c r="L25" i="15"/>
  <c r="T27" i="14"/>
  <c r="T91" i="4"/>
  <c r="T109" i="4"/>
  <c r="T128" i="7"/>
  <c r="T449" i="7"/>
  <c r="T289" i="7"/>
  <c r="S375" i="7"/>
  <c r="T56" i="7"/>
  <c r="T377" i="7"/>
  <c r="T217" i="7"/>
  <c r="T341" i="7"/>
  <c r="T181" i="7"/>
  <c r="S430" i="7"/>
  <c r="S357" i="7"/>
  <c r="T56" i="8"/>
  <c r="T413" i="8"/>
  <c r="S393" i="7"/>
  <c r="T20" i="7"/>
  <c r="S448" i="7"/>
  <c r="T38" i="7"/>
  <c r="T485" i="7"/>
  <c r="T359" i="7"/>
  <c r="T199" i="7"/>
  <c r="S484" i="7"/>
  <c r="T110" i="7"/>
  <c r="T38" i="8"/>
  <c r="T395" i="8"/>
  <c r="S376" i="7"/>
  <c r="S429" i="7"/>
  <c r="S358" i="7"/>
  <c r="T74" i="7"/>
  <c r="T395" i="7"/>
  <c r="T235" i="7"/>
  <c r="S483" i="7"/>
  <c r="S394" i="7"/>
  <c r="T20" i="8"/>
  <c r="T377" i="8"/>
  <c r="S447" i="7"/>
  <c r="T431" i="7"/>
  <c r="T271" i="7"/>
  <c r="T133" i="6"/>
  <c r="T115" i="6"/>
  <c r="R68" i="11"/>
  <c r="J133" i="6"/>
  <c r="T68" i="11" s="1"/>
  <c r="O68" i="11"/>
  <c r="J115" i="6"/>
  <c r="Q68" i="11" s="1"/>
  <c r="S340" i="7"/>
  <c r="H395" i="7"/>
  <c r="H235" i="7"/>
  <c r="H199" i="7"/>
  <c r="H359" i="7"/>
  <c r="H289" i="7"/>
  <c r="H449" i="7"/>
  <c r="T132" i="6"/>
  <c r="H341" i="7"/>
  <c r="H181" i="7"/>
  <c r="H485" i="7"/>
  <c r="H217" i="7"/>
  <c r="H377" i="7"/>
  <c r="H271" i="7"/>
  <c r="H431" i="7"/>
  <c r="T114" i="6"/>
  <c r="H128" i="7"/>
  <c r="H38" i="7"/>
  <c r="H20" i="7"/>
  <c r="H110" i="7"/>
  <c r="H56" i="7"/>
  <c r="H74" i="7"/>
  <c r="H414" i="8"/>
  <c r="H378" i="8"/>
  <c r="H396" i="8"/>
  <c r="S339" i="7"/>
  <c r="T396" i="7" l="1"/>
  <c r="T432" i="7"/>
  <c r="T414" i="8"/>
  <c r="T450" i="7"/>
  <c r="T396" i="8"/>
  <c r="T360" i="7"/>
  <c r="T378" i="8"/>
  <c r="T342" i="7"/>
  <c r="T378" i="7"/>
  <c r="H432" i="7"/>
  <c r="H360" i="7"/>
  <c r="H396" i="7"/>
  <c r="H342" i="7"/>
  <c r="H450" i="7"/>
  <c r="H378" i="7"/>
  <c r="H116" i="3"/>
  <c r="J116" i="3" s="1"/>
  <c r="H117" i="3"/>
  <c r="J117" i="3" s="1"/>
  <c r="H98" i="3"/>
  <c r="J98" i="3" s="1"/>
  <c r="N68" i="10" s="1"/>
  <c r="H99" i="3"/>
  <c r="J99" i="3" s="1"/>
  <c r="N69" i="10" s="1"/>
  <c r="H80" i="3"/>
  <c r="J80" i="3" s="1"/>
  <c r="K68" i="10" s="1"/>
  <c r="H81" i="3"/>
  <c r="J81" i="3" s="1"/>
  <c r="K69" i="10" s="1"/>
  <c r="H44" i="3"/>
  <c r="J44" i="3" s="1"/>
  <c r="H45" i="3"/>
  <c r="J45" i="3" s="1"/>
  <c r="H26" i="3"/>
  <c r="J26" i="3" s="1"/>
  <c r="N53" i="10" s="1"/>
  <c r="H27" i="3"/>
  <c r="J27" i="3" s="1"/>
  <c r="N54" i="10" s="1"/>
  <c r="H8" i="3"/>
  <c r="J8" i="3" s="1"/>
  <c r="K53" i="10" s="1"/>
  <c r="H9" i="3"/>
  <c r="J9" i="3" s="1"/>
  <c r="K54" i="10" s="1"/>
  <c r="H44" i="2"/>
  <c r="J44" i="2" s="1"/>
  <c r="Q38" i="10" s="1"/>
  <c r="H45" i="2"/>
  <c r="J45" i="2" s="1"/>
  <c r="Q39" i="10" s="1"/>
  <c r="H26" i="2"/>
  <c r="J26" i="2" s="1"/>
  <c r="N38" i="10" s="1"/>
  <c r="H27" i="2"/>
  <c r="J27" i="2" s="1"/>
  <c r="N39" i="10" s="1"/>
  <c r="H8" i="2"/>
  <c r="J8" i="2" s="1"/>
  <c r="K38" i="10" s="1"/>
  <c r="H9" i="2"/>
  <c r="J9" i="2" s="1"/>
  <c r="K39" i="10" s="1"/>
  <c r="H62" i="1"/>
  <c r="J62" i="1" s="1"/>
  <c r="Q8" i="10" s="1"/>
  <c r="H63" i="1"/>
  <c r="H44" i="1"/>
  <c r="J44" i="1" s="1"/>
  <c r="Q23" i="10" s="1"/>
  <c r="H45" i="1"/>
  <c r="H26" i="1"/>
  <c r="J26" i="1" s="1"/>
  <c r="N23" i="10" s="1"/>
  <c r="H27" i="1"/>
  <c r="H8" i="1"/>
  <c r="J8" i="1" s="1"/>
  <c r="K23" i="10" s="1"/>
  <c r="H9" i="1"/>
  <c r="G358" i="8"/>
  <c r="S357" i="8" s="1"/>
  <c r="G359" i="8"/>
  <c r="S358" i="8" s="1"/>
  <c r="G340" i="8"/>
  <c r="S339" i="8" s="1"/>
  <c r="G341" i="8"/>
  <c r="S340" i="8" s="1"/>
  <c r="G322" i="8"/>
  <c r="S321" i="8" s="1"/>
  <c r="G323" i="8"/>
  <c r="S322" i="8" s="1"/>
  <c r="G304" i="8"/>
  <c r="S303" i="8" s="1"/>
  <c r="G305" i="8"/>
  <c r="S304" i="8" s="1"/>
  <c r="G286" i="8"/>
  <c r="S285" i="8" s="1"/>
  <c r="G287" i="8"/>
  <c r="S286" i="8" s="1"/>
  <c r="G268" i="8"/>
  <c r="S267" i="8" s="1"/>
  <c r="G269" i="8"/>
  <c r="S268" i="8" s="1"/>
  <c r="G250" i="8"/>
  <c r="S249" i="8" s="1"/>
  <c r="G251" i="8"/>
  <c r="S250" i="8" s="1"/>
  <c r="G232" i="8"/>
  <c r="S231" i="8" s="1"/>
  <c r="G233" i="8"/>
  <c r="S232" i="8" s="1"/>
  <c r="G214" i="8"/>
  <c r="S213" i="8" s="1"/>
  <c r="G215" i="8"/>
  <c r="S214" i="8" s="1"/>
  <c r="G196" i="8"/>
  <c r="G197" i="8"/>
  <c r="G179" i="8"/>
  <c r="S178" i="8" s="1"/>
  <c r="G180" i="8"/>
  <c r="S179" i="8" s="1"/>
  <c r="G161" i="8"/>
  <c r="S160" i="8" s="1"/>
  <c r="G162" i="8"/>
  <c r="S161" i="8" s="1"/>
  <c r="G143" i="8"/>
  <c r="S142" i="8" s="1"/>
  <c r="G144" i="8"/>
  <c r="S143" i="8" s="1"/>
  <c r="G125" i="8"/>
  <c r="S124" i="8" s="1"/>
  <c r="G126" i="8"/>
  <c r="S125" i="8" s="1"/>
  <c r="G108" i="8"/>
  <c r="S107" i="8" s="1"/>
  <c r="F108" i="8"/>
  <c r="G107" i="8"/>
  <c r="S106" i="8" s="1"/>
  <c r="F107" i="8"/>
  <c r="G106" i="8"/>
  <c r="F106" i="8"/>
  <c r="G105" i="8"/>
  <c r="S104" i="8" s="1"/>
  <c r="F105" i="8"/>
  <c r="G104" i="8"/>
  <c r="F104" i="8"/>
  <c r="G103" i="8"/>
  <c r="S102" i="8" s="1"/>
  <c r="F103" i="8"/>
  <c r="G102" i="8"/>
  <c r="F102" i="8"/>
  <c r="G101" i="8"/>
  <c r="S100" i="8" s="1"/>
  <c r="U100" i="8" s="1"/>
  <c r="F101" i="8"/>
  <c r="G100" i="8"/>
  <c r="F100" i="8"/>
  <c r="G99" i="8"/>
  <c r="S98" i="8" s="1"/>
  <c r="U98" i="8" s="1"/>
  <c r="F99" i="8"/>
  <c r="G98" i="8"/>
  <c r="F98" i="8"/>
  <c r="G97" i="8"/>
  <c r="F97" i="8"/>
  <c r="G90" i="8"/>
  <c r="S89" i="8" s="1"/>
  <c r="G89" i="8"/>
  <c r="G88" i="8"/>
  <c r="S87" i="8" s="1"/>
  <c r="G87" i="8"/>
  <c r="G86" i="8"/>
  <c r="G85" i="8"/>
  <c r="G84" i="8"/>
  <c r="S83" i="8" s="1"/>
  <c r="G83" i="8"/>
  <c r="G82" i="8"/>
  <c r="G81" i="8"/>
  <c r="G80" i="8"/>
  <c r="S79" i="8" s="1"/>
  <c r="G79" i="8"/>
  <c r="G71" i="8"/>
  <c r="S70" i="8" s="1"/>
  <c r="G72" i="8"/>
  <c r="S71" i="8" s="1"/>
  <c r="G53" i="8"/>
  <c r="S52" i="8" s="1"/>
  <c r="G54" i="8"/>
  <c r="S53" i="8" s="1"/>
  <c r="G35" i="8"/>
  <c r="S34" i="8" s="1"/>
  <c r="G36" i="8"/>
  <c r="S35" i="8" s="1"/>
  <c r="G18" i="8"/>
  <c r="G17" i="8"/>
  <c r="G322" i="7"/>
  <c r="S321" i="7" s="1"/>
  <c r="G286" i="7"/>
  <c r="S285" i="7" s="1"/>
  <c r="G268" i="7"/>
  <c r="S267" i="7" s="1"/>
  <c r="G250" i="7"/>
  <c r="G232" i="7"/>
  <c r="S231" i="7" s="1"/>
  <c r="G214" i="7"/>
  <c r="S213" i="7" s="1"/>
  <c r="G196" i="7"/>
  <c r="S195" i="7" s="1"/>
  <c r="G178" i="7"/>
  <c r="G161" i="7"/>
  <c r="G125" i="7"/>
  <c r="G107" i="7"/>
  <c r="G89" i="7"/>
  <c r="G71" i="7"/>
  <c r="G53" i="7"/>
  <c r="G35" i="7"/>
  <c r="G17" i="7"/>
  <c r="H79" i="6"/>
  <c r="H61" i="6"/>
  <c r="H8" i="6"/>
  <c r="H62" i="5"/>
  <c r="J62" i="5" s="1"/>
  <c r="T8" i="11" s="1"/>
  <c r="H44" i="5"/>
  <c r="H26" i="5"/>
  <c r="H8" i="5"/>
  <c r="T26" i="1" l="1"/>
  <c r="J27" i="1"/>
  <c r="N24" i="10" s="1"/>
  <c r="T62" i="1"/>
  <c r="J63" i="1"/>
  <c r="Q9" i="10" s="1"/>
  <c r="T44" i="1"/>
  <c r="J45" i="1"/>
  <c r="Q24" i="10" s="1"/>
  <c r="S80" i="8"/>
  <c r="U80" i="8" s="1"/>
  <c r="S84" i="8"/>
  <c r="S88" i="8"/>
  <c r="S81" i="8"/>
  <c r="U81" i="8" s="1"/>
  <c r="S85" i="8"/>
  <c r="S97" i="8"/>
  <c r="S99" i="8"/>
  <c r="U99" i="8" s="1"/>
  <c r="S101" i="8"/>
  <c r="S103" i="8"/>
  <c r="S105" i="8"/>
  <c r="R90" i="8"/>
  <c r="S82" i="8"/>
  <c r="U82" i="8" s="1"/>
  <c r="S86" i="8"/>
  <c r="Q108" i="8"/>
  <c r="T8" i="1"/>
  <c r="J9" i="1"/>
  <c r="K24" i="10" s="1"/>
  <c r="U79" i="8"/>
  <c r="R108" i="8"/>
  <c r="R106" i="8"/>
  <c r="R104" i="8"/>
  <c r="R102" i="8"/>
  <c r="R100" i="8"/>
  <c r="R97" i="8"/>
  <c r="R107" i="8"/>
  <c r="R105" i="8"/>
  <c r="R103" i="8"/>
  <c r="R101" i="8"/>
  <c r="R99" i="8"/>
  <c r="R98" i="8"/>
  <c r="G484" i="8"/>
  <c r="G483" i="8"/>
  <c r="I39" i="10"/>
  <c r="T8" i="2"/>
  <c r="O39" i="10"/>
  <c r="T44" i="2"/>
  <c r="L54" i="10"/>
  <c r="T26" i="3"/>
  <c r="I69" i="10"/>
  <c r="T80" i="3"/>
  <c r="L39" i="10"/>
  <c r="T26" i="2"/>
  <c r="I54" i="10"/>
  <c r="T8" i="3"/>
  <c r="L69" i="10"/>
  <c r="T98" i="3"/>
  <c r="O37" i="11"/>
  <c r="J8" i="6"/>
  <c r="Q37" i="11" s="1"/>
  <c r="R52" i="11"/>
  <c r="J79" i="6"/>
  <c r="T52" i="11" s="1"/>
  <c r="O52" i="11"/>
  <c r="J61" i="6"/>
  <c r="Q52" i="11" s="1"/>
  <c r="T25" i="5"/>
  <c r="J26" i="5"/>
  <c r="T43" i="5"/>
  <c r="T55" i="5" s="1"/>
  <c r="J44" i="5"/>
  <c r="T7" i="5"/>
  <c r="J8" i="5"/>
  <c r="T97" i="3"/>
  <c r="S195" i="8"/>
  <c r="S16" i="8"/>
  <c r="S428" i="8"/>
  <c r="S393" i="8"/>
  <c r="S429" i="8"/>
  <c r="S17" i="8"/>
  <c r="S196" i="8"/>
  <c r="R8" i="11"/>
  <c r="T61" i="5"/>
  <c r="T73" i="5" s="1"/>
  <c r="T60" i="6"/>
  <c r="T7" i="6"/>
  <c r="H132" i="6"/>
  <c r="T78" i="6"/>
  <c r="T37" i="5"/>
  <c r="L23" i="10"/>
  <c r="T25" i="1"/>
  <c r="T37" i="1" s="1"/>
  <c r="O8" i="10"/>
  <c r="T61" i="1"/>
  <c r="T73" i="1" s="1"/>
  <c r="L38" i="10"/>
  <c r="T25" i="2"/>
  <c r="L53" i="10"/>
  <c r="T25" i="3"/>
  <c r="L68" i="10"/>
  <c r="I23" i="10"/>
  <c r="T7" i="1"/>
  <c r="T19" i="1" s="1"/>
  <c r="O23" i="10"/>
  <c r="T43" i="1"/>
  <c r="T55" i="1" s="1"/>
  <c r="I38" i="10"/>
  <c r="T7" i="2"/>
  <c r="O38" i="10"/>
  <c r="T43" i="2"/>
  <c r="I53" i="10"/>
  <c r="T7" i="3"/>
  <c r="I68" i="10"/>
  <c r="T79" i="3"/>
  <c r="H63" i="14"/>
  <c r="J63" i="14" s="1"/>
  <c r="Q9" i="15" s="1"/>
  <c r="O9" i="10"/>
  <c r="H27" i="14"/>
  <c r="J27" i="14" s="1"/>
  <c r="N24" i="15" s="1"/>
  <c r="L24" i="10"/>
  <c r="H9" i="14"/>
  <c r="J9" i="14" s="1"/>
  <c r="K24" i="15" s="1"/>
  <c r="I24" i="10"/>
  <c r="H45" i="14"/>
  <c r="J45" i="14" s="1"/>
  <c r="Q24" i="15" s="1"/>
  <c r="O24" i="10"/>
  <c r="S16" i="7"/>
  <c r="S52" i="7"/>
  <c r="S374" i="7" s="1"/>
  <c r="S124" i="7"/>
  <c r="S446" i="7" s="1"/>
  <c r="S70" i="7"/>
  <c r="S392" i="7" s="1"/>
  <c r="S160" i="7"/>
  <c r="S482" i="7" s="1"/>
  <c r="S34" i="7"/>
  <c r="S356" i="7" s="1"/>
  <c r="S106" i="7"/>
  <c r="S428" i="7" s="1"/>
  <c r="S177" i="7"/>
  <c r="G109" i="8"/>
  <c r="H111" i="8" s="1"/>
  <c r="G411" i="7"/>
  <c r="G483" i="7"/>
  <c r="H26" i="14"/>
  <c r="J26" i="14" s="1"/>
  <c r="N23" i="15" s="1"/>
  <c r="H62" i="14"/>
  <c r="J62" i="14" s="1"/>
  <c r="Q8" i="15" s="1"/>
  <c r="G447" i="7"/>
  <c r="H8" i="14"/>
  <c r="J8" i="14" s="1"/>
  <c r="K23" i="15" s="1"/>
  <c r="H44" i="14"/>
  <c r="J44" i="14" s="1"/>
  <c r="Q23" i="15" s="1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F90" i="3"/>
  <c r="F89" i="3"/>
  <c r="F88" i="3"/>
  <c r="F87" i="3"/>
  <c r="F86" i="3"/>
  <c r="F85" i="3"/>
  <c r="F84" i="3"/>
  <c r="F83" i="3"/>
  <c r="F82" i="3"/>
  <c r="F81" i="3"/>
  <c r="F80" i="3"/>
  <c r="F79" i="3"/>
  <c r="D36" i="3"/>
  <c r="D35" i="3"/>
  <c r="D34" i="3"/>
  <c r="D33" i="3"/>
  <c r="D32" i="3"/>
  <c r="D31" i="3"/>
  <c r="D30" i="3"/>
  <c r="D29" i="3"/>
  <c r="D28" i="3"/>
  <c r="D27" i="3"/>
  <c r="D26" i="3"/>
  <c r="D25" i="3"/>
  <c r="S91" i="8" l="1"/>
  <c r="T19" i="2"/>
  <c r="T37" i="2"/>
  <c r="R109" i="8"/>
  <c r="S109" i="8"/>
  <c r="U97" i="8"/>
  <c r="T93" i="8"/>
  <c r="U91" i="8"/>
  <c r="S537" i="8"/>
  <c r="S410" i="8"/>
  <c r="S519" i="8"/>
  <c r="S375" i="8"/>
  <c r="S482" i="8"/>
  <c r="T55" i="2"/>
  <c r="I24" i="15"/>
  <c r="T8" i="14"/>
  <c r="O9" i="15"/>
  <c r="T62" i="14"/>
  <c r="O24" i="15"/>
  <c r="T44" i="14"/>
  <c r="L24" i="15"/>
  <c r="T26" i="14"/>
  <c r="R67" i="11"/>
  <c r="J132" i="6"/>
  <c r="T67" i="11" s="1"/>
  <c r="O67" i="11"/>
  <c r="J114" i="6"/>
  <c r="Q67" i="11" s="1"/>
  <c r="S500" i="8"/>
  <c r="S392" i="8"/>
  <c r="S483" i="8"/>
  <c r="S411" i="8"/>
  <c r="T20" i="1"/>
  <c r="S447" i="8"/>
  <c r="S501" i="8"/>
  <c r="S374" i="8"/>
  <c r="T56" i="1"/>
  <c r="T38" i="1"/>
  <c r="S536" i="8"/>
  <c r="S464" i="8"/>
  <c r="S465" i="8"/>
  <c r="S518" i="8"/>
  <c r="S446" i="8"/>
  <c r="S338" i="7"/>
  <c r="O23" i="15"/>
  <c r="T43" i="14"/>
  <c r="I23" i="15"/>
  <c r="T7" i="14"/>
  <c r="T56" i="5"/>
  <c r="L23" i="15"/>
  <c r="T25" i="14"/>
  <c r="T113" i="6"/>
  <c r="T72" i="6"/>
  <c r="T38" i="5"/>
  <c r="T19" i="6"/>
  <c r="O8" i="15"/>
  <c r="T61" i="14"/>
  <c r="T90" i="6"/>
  <c r="T131" i="6"/>
  <c r="T91" i="3"/>
  <c r="T19" i="3"/>
  <c r="T109" i="3"/>
  <c r="T37" i="3"/>
  <c r="S111" i="8" l="1"/>
  <c r="U109" i="8"/>
  <c r="T111" i="8"/>
  <c r="T125" i="6"/>
  <c r="T19" i="14"/>
  <c r="T143" i="6"/>
  <c r="T37" i="14"/>
  <c r="T55" i="14"/>
  <c r="T38" i="14" l="1"/>
  <c r="T56" i="14"/>
  <c r="T20" i="14"/>
  <c r="G151" i="7"/>
  <c r="G152" i="7"/>
  <c r="G153" i="7"/>
  <c r="G154" i="7"/>
  <c r="G155" i="7"/>
  <c r="G156" i="7"/>
  <c r="G157" i="7"/>
  <c r="G158" i="7"/>
  <c r="G159" i="7"/>
  <c r="G160" i="7"/>
  <c r="S159" i="7" l="1"/>
  <c r="S158" i="7"/>
  <c r="S157" i="7"/>
  <c r="S156" i="7"/>
  <c r="S152" i="7"/>
  <c r="U152" i="7" s="1"/>
  <c r="S151" i="7"/>
  <c r="U151" i="7" s="1"/>
  <c r="S155" i="7"/>
  <c r="S154" i="7"/>
  <c r="U154" i="7" s="1"/>
  <c r="R162" i="7"/>
  <c r="S153" i="7"/>
  <c r="U153" i="7" s="1"/>
  <c r="G163" i="7"/>
  <c r="H164" i="7" s="1"/>
  <c r="H78" i="6"/>
  <c r="H60" i="6"/>
  <c r="H7" i="6"/>
  <c r="H61" i="5"/>
  <c r="H43" i="5"/>
  <c r="H25" i="5"/>
  <c r="H7" i="5"/>
  <c r="H24" i="4"/>
  <c r="H42" i="4" s="1"/>
  <c r="H60" i="4" s="1"/>
  <c r="H78" i="4" s="1"/>
  <c r="H96" i="4" s="1"/>
  <c r="H114" i="4" s="1"/>
  <c r="H132" i="4" s="1"/>
  <c r="H150" i="4" s="1"/>
  <c r="H97" i="3"/>
  <c r="H96" i="3"/>
  <c r="H114" i="3" s="1"/>
  <c r="H132" i="3" s="1"/>
  <c r="H79" i="3"/>
  <c r="H43" i="3"/>
  <c r="H25" i="3"/>
  <c r="H24" i="3"/>
  <c r="H42" i="3" s="1"/>
  <c r="H60" i="3" s="1"/>
  <c r="H7" i="3"/>
  <c r="H25" i="2"/>
  <c r="H43" i="2"/>
  <c r="H24" i="2"/>
  <c r="H42" i="2" s="1"/>
  <c r="H60" i="2" s="1"/>
  <c r="H78" i="2" s="1"/>
  <c r="C24" i="2"/>
  <c r="D24" i="2" s="1"/>
  <c r="E24" i="2" s="1"/>
  <c r="F24" i="2" s="1"/>
  <c r="G24" i="2" s="1"/>
  <c r="N24" i="2"/>
  <c r="O24" i="2" s="1"/>
  <c r="P24" i="2" s="1"/>
  <c r="Q24" i="2" s="1"/>
  <c r="R24" i="2" s="1"/>
  <c r="B25" i="2"/>
  <c r="C25" i="2"/>
  <c r="D25" i="2"/>
  <c r="E25" i="2"/>
  <c r="F25" i="2"/>
  <c r="G25" i="2"/>
  <c r="M25" i="2"/>
  <c r="B26" i="2"/>
  <c r="C26" i="2"/>
  <c r="D26" i="2"/>
  <c r="E26" i="2"/>
  <c r="F26" i="2"/>
  <c r="G26" i="2"/>
  <c r="M26" i="2"/>
  <c r="B27" i="2"/>
  <c r="C27" i="2"/>
  <c r="D27" i="2"/>
  <c r="E27" i="2"/>
  <c r="F27" i="2"/>
  <c r="G27" i="2"/>
  <c r="M27" i="2"/>
  <c r="B28" i="2"/>
  <c r="C28" i="2"/>
  <c r="D28" i="2"/>
  <c r="E28" i="2"/>
  <c r="F28" i="2"/>
  <c r="G28" i="2"/>
  <c r="M28" i="2"/>
  <c r="B29" i="2"/>
  <c r="C29" i="2"/>
  <c r="D29" i="2"/>
  <c r="E29" i="2"/>
  <c r="F29" i="2"/>
  <c r="G29" i="2"/>
  <c r="M29" i="2"/>
  <c r="B30" i="2"/>
  <c r="C30" i="2"/>
  <c r="D30" i="2"/>
  <c r="E30" i="2"/>
  <c r="F30" i="2"/>
  <c r="G30" i="2"/>
  <c r="M30" i="2"/>
  <c r="B31" i="2"/>
  <c r="C31" i="2"/>
  <c r="D31" i="2"/>
  <c r="E31" i="2"/>
  <c r="F31" i="2"/>
  <c r="G31" i="2"/>
  <c r="M31" i="2"/>
  <c r="B32" i="2"/>
  <c r="C32" i="2"/>
  <c r="D32" i="2"/>
  <c r="E32" i="2"/>
  <c r="F32" i="2"/>
  <c r="G32" i="2"/>
  <c r="M32" i="2"/>
  <c r="B33" i="2"/>
  <c r="C33" i="2"/>
  <c r="D33" i="2"/>
  <c r="E33" i="2"/>
  <c r="F33" i="2"/>
  <c r="G33" i="2"/>
  <c r="M33" i="2"/>
  <c r="B34" i="2"/>
  <c r="C34" i="2"/>
  <c r="D34" i="2"/>
  <c r="E34" i="2"/>
  <c r="F34" i="2"/>
  <c r="G34" i="2"/>
  <c r="M34" i="2"/>
  <c r="B35" i="2"/>
  <c r="C35" i="2"/>
  <c r="D35" i="2"/>
  <c r="E35" i="2"/>
  <c r="F35" i="2"/>
  <c r="G35" i="2"/>
  <c r="M35" i="2"/>
  <c r="B36" i="2"/>
  <c r="C36" i="2"/>
  <c r="D36" i="2"/>
  <c r="E36" i="2"/>
  <c r="F36" i="2"/>
  <c r="G36" i="2"/>
  <c r="M36" i="2"/>
  <c r="H7" i="2"/>
  <c r="C6" i="2"/>
  <c r="D6" i="2" s="1"/>
  <c r="E6" i="2" s="1"/>
  <c r="F6" i="2" s="1"/>
  <c r="G6" i="2" s="1"/>
  <c r="N6" i="2"/>
  <c r="O6" i="2" s="1"/>
  <c r="P6" i="2" s="1"/>
  <c r="Q6" i="2" s="1"/>
  <c r="B7" i="2"/>
  <c r="C7" i="2"/>
  <c r="D7" i="2"/>
  <c r="E7" i="2"/>
  <c r="F7" i="2"/>
  <c r="G7" i="2"/>
  <c r="M7" i="2"/>
  <c r="B8" i="2"/>
  <c r="C8" i="2"/>
  <c r="D8" i="2"/>
  <c r="E8" i="2"/>
  <c r="F8" i="2"/>
  <c r="G8" i="2"/>
  <c r="M8" i="2"/>
  <c r="B9" i="2"/>
  <c r="C9" i="2"/>
  <c r="D9" i="2"/>
  <c r="E9" i="2"/>
  <c r="F9" i="2"/>
  <c r="G9" i="2"/>
  <c r="M9" i="2"/>
  <c r="B10" i="2"/>
  <c r="C10" i="2"/>
  <c r="D10" i="2"/>
  <c r="E10" i="2"/>
  <c r="F10" i="2"/>
  <c r="G10" i="2"/>
  <c r="M10" i="2"/>
  <c r="B11" i="2"/>
  <c r="C11" i="2"/>
  <c r="D11" i="2"/>
  <c r="E11" i="2"/>
  <c r="F11" i="2"/>
  <c r="G11" i="2"/>
  <c r="M11" i="2"/>
  <c r="B12" i="2"/>
  <c r="C12" i="2"/>
  <c r="D12" i="2"/>
  <c r="E12" i="2"/>
  <c r="F12" i="2"/>
  <c r="G12" i="2"/>
  <c r="M12" i="2"/>
  <c r="B13" i="2"/>
  <c r="C13" i="2"/>
  <c r="D13" i="2"/>
  <c r="E13" i="2"/>
  <c r="F13" i="2"/>
  <c r="G13" i="2"/>
  <c r="M13" i="2"/>
  <c r="B14" i="2"/>
  <c r="C14" i="2"/>
  <c r="D14" i="2"/>
  <c r="E14" i="2"/>
  <c r="F14" i="2"/>
  <c r="G14" i="2"/>
  <c r="M14" i="2"/>
  <c r="H61" i="1"/>
  <c r="H43" i="1"/>
  <c r="H7" i="1"/>
  <c r="H25" i="1"/>
  <c r="N60" i="1"/>
  <c r="O60" i="1" s="1"/>
  <c r="P60" i="1" s="1"/>
  <c r="Q60" i="1" s="1"/>
  <c r="R60" i="1" s="1"/>
  <c r="S60" i="1" s="1"/>
  <c r="N42" i="1"/>
  <c r="O42" i="1" s="1"/>
  <c r="P42" i="1" s="1"/>
  <c r="Q42" i="1" s="1"/>
  <c r="R42" i="1" s="1"/>
  <c r="S42" i="1" s="1"/>
  <c r="N24" i="1"/>
  <c r="O24" i="1" s="1"/>
  <c r="P24" i="1" s="1"/>
  <c r="Q24" i="1" s="1"/>
  <c r="R24" i="1" s="1"/>
  <c r="S24" i="1" s="1"/>
  <c r="G126" i="4"/>
  <c r="G125" i="4"/>
  <c r="G108" i="4"/>
  <c r="G107" i="4"/>
  <c r="G90" i="4"/>
  <c r="G89" i="4"/>
  <c r="G72" i="4"/>
  <c r="G71" i="4"/>
  <c r="G54" i="4"/>
  <c r="G53" i="4"/>
  <c r="G36" i="4"/>
  <c r="G35" i="4"/>
  <c r="G18" i="4"/>
  <c r="Q92" i="10" s="1"/>
  <c r="G17" i="4"/>
  <c r="Q91" i="10" s="1"/>
  <c r="G126" i="3"/>
  <c r="G108" i="3"/>
  <c r="G90" i="3"/>
  <c r="G54" i="3"/>
  <c r="G36" i="3"/>
  <c r="G18" i="3"/>
  <c r="G54" i="2"/>
  <c r="G18" i="2"/>
  <c r="G72" i="1"/>
  <c r="G54" i="1"/>
  <c r="G36" i="1"/>
  <c r="G18" i="1"/>
  <c r="Q133" i="10" l="1"/>
  <c r="S70" i="4"/>
  <c r="Q106" i="10"/>
  <c r="S35" i="4"/>
  <c r="Q134" i="10"/>
  <c r="S71" i="4"/>
  <c r="Q162" i="10"/>
  <c r="S107" i="4"/>
  <c r="Q147" i="10"/>
  <c r="S88" i="4"/>
  <c r="Q175" i="10"/>
  <c r="S124" i="4"/>
  <c r="Q119" i="10"/>
  <c r="S52" i="4"/>
  <c r="Q120" i="10"/>
  <c r="S53" i="4"/>
  <c r="Q148" i="10"/>
  <c r="S89" i="4"/>
  <c r="Q176" i="10"/>
  <c r="S125" i="4"/>
  <c r="Q105" i="10"/>
  <c r="S34" i="4"/>
  <c r="Q161" i="10"/>
  <c r="S106" i="4"/>
  <c r="H37" i="5"/>
  <c r="S36" i="5"/>
  <c r="J25" i="5"/>
  <c r="S54" i="5"/>
  <c r="H55" i="5"/>
  <c r="J43" i="5"/>
  <c r="S71" i="6"/>
  <c r="H72" i="6"/>
  <c r="J60" i="6"/>
  <c r="Q51" i="11" s="1"/>
  <c r="H73" i="5"/>
  <c r="J61" i="5"/>
  <c r="T7" i="11" s="1"/>
  <c r="S89" i="6"/>
  <c r="S142" i="6" s="1"/>
  <c r="H131" i="6"/>
  <c r="J131" i="6" s="1"/>
  <c r="T66" i="11" s="1"/>
  <c r="H90" i="6"/>
  <c r="J78" i="6"/>
  <c r="T51" i="11" s="1"/>
  <c r="S18" i="5"/>
  <c r="H19" i="5"/>
  <c r="J7" i="5"/>
  <c r="H19" i="6"/>
  <c r="J7" i="6"/>
  <c r="Q36" i="11" s="1"/>
  <c r="R36" i="2"/>
  <c r="R34" i="2"/>
  <c r="R32" i="2"/>
  <c r="R30" i="2"/>
  <c r="R28" i="2"/>
  <c r="R26" i="2"/>
  <c r="R35" i="2"/>
  <c r="R31" i="2"/>
  <c r="R27" i="2"/>
  <c r="R33" i="2"/>
  <c r="R29" i="2"/>
  <c r="R25" i="2"/>
  <c r="I52" i="10"/>
  <c r="J7" i="3"/>
  <c r="K52" i="10" s="1"/>
  <c r="R36" i="11"/>
  <c r="R51" i="11"/>
  <c r="I37" i="10"/>
  <c r="J7" i="2"/>
  <c r="K37" i="10" s="1"/>
  <c r="O37" i="10"/>
  <c r="S54" i="2"/>
  <c r="J43" i="2"/>
  <c r="Q37" i="10" s="1"/>
  <c r="S53" i="2"/>
  <c r="I67" i="10"/>
  <c r="S90" i="3"/>
  <c r="J79" i="3"/>
  <c r="K67" i="10" s="1"/>
  <c r="S89" i="3"/>
  <c r="S18" i="6"/>
  <c r="O36" i="11"/>
  <c r="L37" i="10"/>
  <c r="S35" i="2"/>
  <c r="S33" i="2"/>
  <c r="S31" i="2"/>
  <c r="S29" i="2"/>
  <c r="U29" i="2" s="1"/>
  <c r="S27" i="2"/>
  <c r="U27" i="2" s="1"/>
  <c r="S34" i="2"/>
  <c r="S30" i="2"/>
  <c r="S26" i="2"/>
  <c r="U26" i="2" s="1"/>
  <c r="S25" i="2"/>
  <c r="S36" i="2"/>
  <c r="S32" i="2"/>
  <c r="S28" i="2"/>
  <c r="U28" i="2" s="1"/>
  <c r="J25" i="2"/>
  <c r="N37" i="10" s="1"/>
  <c r="L52" i="10"/>
  <c r="S35" i="3"/>
  <c r="S36" i="3"/>
  <c r="J25" i="3"/>
  <c r="N52" i="10" s="1"/>
  <c r="S54" i="3"/>
  <c r="S53" i="3"/>
  <c r="L67" i="10"/>
  <c r="S107" i="3"/>
  <c r="S108" i="3"/>
  <c r="J97" i="3"/>
  <c r="N67" i="10" s="1"/>
  <c r="S72" i="5"/>
  <c r="R7" i="11"/>
  <c r="O51" i="11"/>
  <c r="O7" i="10"/>
  <c r="J61" i="1"/>
  <c r="Q7" i="10" s="1"/>
  <c r="O22" i="10"/>
  <c r="J43" i="1"/>
  <c r="Q22" i="10" s="1"/>
  <c r="L22" i="10"/>
  <c r="J25" i="1"/>
  <c r="N22" i="10" s="1"/>
  <c r="I22" i="10"/>
  <c r="J7" i="1"/>
  <c r="K22" i="10" s="1"/>
  <c r="S72" i="1"/>
  <c r="H73" i="1"/>
  <c r="S18" i="2"/>
  <c r="H19" i="2"/>
  <c r="H55" i="2"/>
  <c r="S18" i="3"/>
  <c r="H19" i="3"/>
  <c r="H109" i="3"/>
  <c r="S17" i="4"/>
  <c r="S36" i="1"/>
  <c r="H37" i="1"/>
  <c r="H37" i="2"/>
  <c r="S18" i="1"/>
  <c r="H19" i="1"/>
  <c r="H37" i="3"/>
  <c r="H91" i="3"/>
  <c r="H55" i="1"/>
  <c r="S54" i="1"/>
  <c r="H55" i="3"/>
  <c r="S53" i="1"/>
  <c r="S16" i="4"/>
  <c r="S71" i="1"/>
  <c r="S17" i="2"/>
  <c r="S17" i="3"/>
  <c r="S124" i="6"/>
  <c r="S35" i="1"/>
  <c r="S17" i="1"/>
  <c r="S163" i="7"/>
  <c r="H113" i="6"/>
  <c r="H7" i="14"/>
  <c r="H61" i="14"/>
  <c r="H25" i="14"/>
  <c r="H43" i="14"/>
  <c r="Q35" i="2"/>
  <c r="N28" i="2"/>
  <c r="O25" i="2"/>
  <c r="V25" i="2" s="1"/>
  <c r="B37" i="2"/>
  <c r="P29" i="2"/>
  <c r="P25" i="2"/>
  <c r="N27" i="2"/>
  <c r="N36" i="2"/>
  <c r="C37" i="2"/>
  <c r="P34" i="2"/>
  <c r="O33" i="2"/>
  <c r="G37" i="2"/>
  <c r="P30" i="2"/>
  <c r="O29" i="2"/>
  <c r="V29" i="2" s="1"/>
  <c r="Q27" i="2"/>
  <c r="P26" i="2"/>
  <c r="Q30" i="2"/>
  <c r="N32" i="2"/>
  <c r="M37" i="2"/>
  <c r="Q31" i="2"/>
  <c r="Q26" i="2"/>
  <c r="F37" i="2"/>
  <c r="Q36" i="2"/>
  <c r="P35" i="2"/>
  <c r="O34" i="2"/>
  <c r="N33" i="2"/>
  <c r="Q32" i="2"/>
  <c r="P31" i="2"/>
  <c r="O30" i="2"/>
  <c r="N29" i="2"/>
  <c r="Q28" i="2"/>
  <c r="P27" i="2"/>
  <c r="O26" i="2"/>
  <c r="V26" i="2" s="1"/>
  <c r="N25" i="2"/>
  <c r="E37" i="2"/>
  <c r="P36" i="2"/>
  <c r="O35" i="2"/>
  <c r="N34" i="2"/>
  <c r="Q33" i="2"/>
  <c r="P32" i="2"/>
  <c r="O31" i="2"/>
  <c r="N30" i="2"/>
  <c r="Q29" i="2"/>
  <c r="P28" i="2"/>
  <c r="O27" i="2"/>
  <c r="V27" i="2" s="1"/>
  <c r="N26" i="2"/>
  <c r="Q25" i="2"/>
  <c r="D37" i="2"/>
  <c r="O36" i="2"/>
  <c r="N35" i="2"/>
  <c r="Q34" i="2"/>
  <c r="P33" i="2"/>
  <c r="O32" i="2"/>
  <c r="N31" i="2"/>
  <c r="O28" i="2"/>
  <c r="V28" i="2" s="1"/>
  <c r="G71" i="1"/>
  <c r="G53" i="1"/>
  <c r="G35" i="1"/>
  <c r="G17" i="1"/>
  <c r="G53" i="2"/>
  <c r="S52" i="2" s="1"/>
  <c r="G17" i="2"/>
  <c r="G107" i="3"/>
  <c r="S106" i="3" s="1"/>
  <c r="G89" i="3"/>
  <c r="S88" i="3" s="1"/>
  <c r="G35" i="3"/>
  <c r="S34" i="3" s="1"/>
  <c r="G17" i="3"/>
  <c r="G357" i="8"/>
  <c r="S356" i="8" s="1"/>
  <c r="G339" i="8"/>
  <c r="S338" i="8" s="1"/>
  <c r="G321" i="8"/>
  <c r="S320" i="8" s="1"/>
  <c r="G303" i="8"/>
  <c r="S302" i="8" s="1"/>
  <c r="G285" i="8"/>
  <c r="S284" i="8" s="1"/>
  <c r="G267" i="8"/>
  <c r="S266" i="8" s="1"/>
  <c r="G249" i="8"/>
  <c r="S248" i="8" s="1"/>
  <c r="G231" i="8"/>
  <c r="S230" i="8" s="1"/>
  <c r="G213" i="8"/>
  <c r="S212" i="8" s="1"/>
  <c r="G195" i="8"/>
  <c r="G178" i="8"/>
  <c r="S177" i="8" s="1"/>
  <c r="G160" i="8"/>
  <c r="S159" i="8" s="1"/>
  <c r="G142" i="8"/>
  <c r="S141" i="8" s="1"/>
  <c r="G124" i="8"/>
  <c r="S123" i="8" s="1"/>
  <c r="G70" i="8"/>
  <c r="S69" i="8" s="1"/>
  <c r="G52" i="8"/>
  <c r="S51" i="8" s="1"/>
  <c r="G34" i="8"/>
  <c r="S33" i="8" s="1"/>
  <c r="G16" i="8"/>
  <c r="S15" i="8" s="1"/>
  <c r="G231" i="7"/>
  <c r="S230" i="7" s="1"/>
  <c r="G482" i="8" l="1"/>
  <c r="R66" i="11"/>
  <c r="S463" i="8"/>
  <c r="S194" i="8"/>
  <c r="S373" i="8" s="1"/>
  <c r="S445" i="8"/>
  <c r="S517" i="8"/>
  <c r="S36" i="14"/>
  <c r="O66" i="11"/>
  <c r="J113" i="6"/>
  <c r="Q66" i="11" s="1"/>
  <c r="H20" i="5"/>
  <c r="H143" i="6"/>
  <c r="H56" i="5"/>
  <c r="H38" i="5"/>
  <c r="R37" i="2"/>
  <c r="H125" i="6"/>
  <c r="S54" i="14"/>
  <c r="I22" i="15"/>
  <c r="J7" i="14"/>
  <c r="K22" i="15" s="1"/>
  <c r="O22" i="15"/>
  <c r="J43" i="14"/>
  <c r="Q22" i="15" s="1"/>
  <c r="L22" i="15"/>
  <c r="J25" i="14"/>
  <c r="N22" i="15" s="1"/>
  <c r="O7" i="15"/>
  <c r="J61" i="14"/>
  <c r="Q7" i="15" s="1"/>
  <c r="S37" i="2"/>
  <c r="T39" i="2" s="1"/>
  <c r="U25" i="2"/>
  <c r="S72" i="14"/>
  <c r="H73" i="14"/>
  <c r="H55" i="14"/>
  <c r="H39" i="2"/>
  <c r="H37" i="14"/>
  <c r="H19" i="14"/>
  <c r="S18" i="14"/>
  <c r="H56" i="1"/>
  <c r="H20" i="1"/>
  <c r="H38" i="1"/>
  <c r="S70" i="1"/>
  <c r="S16" i="1"/>
  <c r="S16" i="3"/>
  <c r="S16" i="2"/>
  <c r="S52" i="1"/>
  <c r="S34" i="1"/>
  <c r="C39" i="2"/>
  <c r="P37" i="2"/>
  <c r="G39" i="2"/>
  <c r="O37" i="2"/>
  <c r="D39" i="2"/>
  <c r="Q37" i="2"/>
  <c r="E39" i="2"/>
  <c r="F39" i="2"/>
  <c r="N37" i="2"/>
  <c r="G374" i="8"/>
  <c r="G518" i="8"/>
  <c r="G500" i="8"/>
  <c r="G464" i="8"/>
  <c r="G410" i="8"/>
  <c r="G428" i="8"/>
  <c r="G446" i="8"/>
  <c r="G392" i="8"/>
  <c r="G536" i="8"/>
  <c r="S481" i="8" l="1"/>
  <c r="S499" i="8"/>
  <c r="S427" i="8"/>
  <c r="S391" i="8"/>
  <c r="S409" i="8"/>
  <c r="S535" i="8"/>
  <c r="R39" i="2"/>
  <c r="S39" i="2"/>
  <c r="H20" i="14"/>
  <c r="H38" i="14"/>
  <c r="H56" i="14"/>
  <c r="P39" i="2"/>
  <c r="O39" i="2"/>
  <c r="N39" i="2"/>
  <c r="Q39" i="2"/>
  <c r="G321" i="7"/>
  <c r="S320" i="7" s="1"/>
  <c r="S481" i="7" s="1"/>
  <c r="G285" i="7"/>
  <c r="S284" i="7" s="1"/>
  <c r="G267" i="7"/>
  <c r="S266" i="7" s="1"/>
  <c r="G249" i="7"/>
  <c r="G213" i="7"/>
  <c r="S212" i="7" s="1"/>
  <c r="G195" i="7"/>
  <c r="S194" i="7" s="1"/>
  <c r="G177" i="7"/>
  <c r="S176" i="7" s="1"/>
  <c r="G124" i="7"/>
  <c r="G106" i="7"/>
  <c r="S105" i="7" s="1"/>
  <c r="G88" i="7"/>
  <c r="G70" i="7"/>
  <c r="G52" i="7"/>
  <c r="G34" i="7"/>
  <c r="S33" i="7" s="1"/>
  <c r="G16" i="7"/>
  <c r="S15" i="7" s="1"/>
  <c r="G89" i="6"/>
  <c r="G88" i="6"/>
  <c r="G71" i="6"/>
  <c r="G70" i="6"/>
  <c r="G36" i="6"/>
  <c r="G35" i="6"/>
  <c r="G18" i="6"/>
  <c r="G17" i="6"/>
  <c r="G72" i="5"/>
  <c r="G71" i="5"/>
  <c r="G54" i="5"/>
  <c r="S53" i="5" s="1"/>
  <c r="G53" i="5"/>
  <c r="G35" i="5"/>
  <c r="G36" i="5"/>
  <c r="S35" i="5" s="1"/>
  <c r="G17" i="5"/>
  <c r="G18" i="5"/>
  <c r="S427" i="7" l="1"/>
  <c r="S355" i="7"/>
  <c r="S34" i="5"/>
  <c r="S52" i="5"/>
  <c r="G141" i="6"/>
  <c r="S87" i="6"/>
  <c r="G142" i="6"/>
  <c r="S88" i="6"/>
  <c r="S34" i="6"/>
  <c r="S69" i="6"/>
  <c r="H74" i="5"/>
  <c r="S35" i="6"/>
  <c r="S70" i="6"/>
  <c r="S69" i="7"/>
  <c r="S391" i="7" s="1"/>
  <c r="S337" i="7"/>
  <c r="S51" i="7"/>
  <c r="S373" i="7" s="1"/>
  <c r="S123" i="7"/>
  <c r="S445" i="7" s="1"/>
  <c r="G18" i="14"/>
  <c r="S17" i="5"/>
  <c r="G54" i="14"/>
  <c r="S17" i="6"/>
  <c r="G36" i="14"/>
  <c r="S71" i="5"/>
  <c r="G482" i="7"/>
  <c r="G17" i="14"/>
  <c r="S16" i="5"/>
  <c r="G53" i="14"/>
  <c r="S16" i="6"/>
  <c r="S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G320" i="7"/>
  <c r="S319" i="7" s="1"/>
  <c r="S480" i="7" s="1"/>
  <c r="G284" i="7"/>
  <c r="S283" i="7" s="1"/>
  <c r="G266" i="7"/>
  <c r="S265" i="7" s="1"/>
  <c r="G248" i="7"/>
  <c r="G230" i="7"/>
  <c r="S229" i="7" s="1"/>
  <c r="G212" i="7"/>
  <c r="S211" i="7" s="1"/>
  <c r="G194" i="7"/>
  <c r="S193" i="7" s="1"/>
  <c r="G176" i="7"/>
  <c r="S175" i="7" s="1"/>
  <c r="G123" i="7"/>
  <c r="G105" i="7"/>
  <c r="S104" i="7" s="1"/>
  <c r="G87" i="7"/>
  <c r="G69" i="7"/>
  <c r="G51" i="7"/>
  <c r="G33" i="7"/>
  <c r="S32" i="7" s="1"/>
  <c r="G15" i="7"/>
  <c r="S14" i="7" s="1"/>
  <c r="G123" i="4"/>
  <c r="G124" i="4"/>
  <c r="G105" i="4"/>
  <c r="G106" i="4"/>
  <c r="G87" i="4"/>
  <c r="G88" i="4"/>
  <c r="G69" i="4"/>
  <c r="G70" i="4"/>
  <c r="G51" i="4"/>
  <c r="G52" i="4"/>
  <c r="G33" i="4"/>
  <c r="G34" i="4"/>
  <c r="G16" i="4"/>
  <c r="Q90" i="10" s="1"/>
  <c r="G15" i="4"/>
  <c r="Q89" i="10" s="1"/>
  <c r="Q104" i="10" l="1"/>
  <c r="S33" i="4"/>
  <c r="Q132" i="10"/>
  <c r="S69" i="4"/>
  <c r="Q160" i="10"/>
  <c r="S105" i="4"/>
  <c r="Q103" i="10"/>
  <c r="S32" i="4"/>
  <c r="Q131" i="10"/>
  <c r="S68" i="4"/>
  <c r="Q159" i="10"/>
  <c r="S104" i="4"/>
  <c r="Q146" i="10"/>
  <c r="S87" i="4"/>
  <c r="Q174" i="10"/>
  <c r="S123" i="4"/>
  <c r="Q118" i="10"/>
  <c r="S51" i="4"/>
  <c r="Q117" i="10"/>
  <c r="S50" i="4"/>
  <c r="Q145" i="10"/>
  <c r="S86" i="4"/>
  <c r="Q173" i="10"/>
  <c r="S122" i="4"/>
  <c r="S354" i="7"/>
  <c r="S426" i="7"/>
  <c r="S140" i="6"/>
  <c r="S35" i="14"/>
  <c r="S53" i="14"/>
  <c r="S52" i="14"/>
  <c r="S34" i="14"/>
  <c r="S141" i="6"/>
  <c r="S17" i="14"/>
  <c r="S71" i="14"/>
  <c r="S50" i="7"/>
  <c r="S372" i="7" s="1"/>
  <c r="S122" i="7"/>
  <c r="S444" i="7" s="1"/>
  <c r="S68" i="7"/>
  <c r="S390" i="7" s="1"/>
  <c r="S336" i="7"/>
  <c r="S123" i="6"/>
  <c r="S15" i="4"/>
  <c r="S70" i="14"/>
  <c r="S16" i="14"/>
  <c r="S122" i="6"/>
  <c r="S14" i="4"/>
  <c r="G355" i="7"/>
  <c r="G409" i="7"/>
  <c r="G391" i="7"/>
  <c r="G337" i="7"/>
  <c r="G481" i="7"/>
  <c r="G445" i="7"/>
  <c r="G373" i="7"/>
  <c r="G427" i="7"/>
  <c r="G319" i="7" l="1"/>
  <c r="S318" i="7" s="1"/>
  <c r="S479" i="7" s="1"/>
  <c r="G283" i="7"/>
  <c r="S282" i="7" s="1"/>
  <c r="G265" i="7"/>
  <c r="S264" i="7" s="1"/>
  <c r="G247" i="7"/>
  <c r="G229" i="7"/>
  <c r="S228" i="7" s="1"/>
  <c r="G211" i="7"/>
  <c r="S210" i="7" s="1"/>
  <c r="G193" i="7"/>
  <c r="S192" i="7" s="1"/>
  <c r="G175" i="7"/>
  <c r="S174" i="7" s="1"/>
  <c r="G122" i="7"/>
  <c r="G104" i="7"/>
  <c r="S103" i="7" s="1"/>
  <c r="G86" i="7"/>
  <c r="G68" i="7"/>
  <c r="G50" i="7"/>
  <c r="G32" i="7"/>
  <c r="S31" i="7" s="1"/>
  <c r="G14" i="7"/>
  <c r="S13" i="7" s="1"/>
  <c r="G87" i="6"/>
  <c r="G69" i="6"/>
  <c r="G34" i="6"/>
  <c r="G16" i="6"/>
  <c r="G70" i="5"/>
  <c r="G52" i="5"/>
  <c r="S51" i="5" s="1"/>
  <c r="G34" i="5"/>
  <c r="S33" i="5" s="1"/>
  <c r="G16" i="5"/>
  <c r="G106" i="3"/>
  <c r="G88" i="3"/>
  <c r="G34" i="3"/>
  <c r="G16" i="3"/>
  <c r="G52" i="2"/>
  <c r="G16" i="2"/>
  <c r="G70" i="1"/>
  <c r="G52" i="1"/>
  <c r="G34" i="1"/>
  <c r="G16" i="1"/>
  <c r="S353" i="7" l="1"/>
  <c r="S425" i="7"/>
  <c r="S33" i="6"/>
  <c r="S68" i="6"/>
  <c r="G140" i="6"/>
  <c r="S86" i="6"/>
  <c r="S139" i="6" s="1"/>
  <c r="S51" i="2"/>
  <c r="S87" i="3"/>
  <c r="S33" i="3"/>
  <c r="S105" i="3"/>
  <c r="S49" i="7"/>
  <c r="S371" i="7" s="1"/>
  <c r="S121" i="7"/>
  <c r="S443" i="7" s="1"/>
  <c r="S67" i="7"/>
  <c r="S389" i="7" s="1"/>
  <c r="S335" i="7"/>
  <c r="S69" i="1"/>
  <c r="S15" i="5"/>
  <c r="S33" i="1"/>
  <c r="S51" i="1"/>
  <c r="S15" i="3"/>
  <c r="S15" i="1"/>
  <c r="S15" i="2"/>
  <c r="S69" i="5"/>
  <c r="S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G354" i="8"/>
  <c r="G355" i="8"/>
  <c r="G356" i="8"/>
  <c r="S355" i="8" s="1"/>
  <c r="G336" i="8"/>
  <c r="G337" i="8"/>
  <c r="G338" i="8"/>
  <c r="S337" i="8" s="1"/>
  <c r="G318" i="8"/>
  <c r="G319" i="8"/>
  <c r="G320" i="8"/>
  <c r="S319" i="8" s="1"/>
  <c r="G300" i="8"/>
  <c r="G301" i="8"/>
  <c r="G302" i="8"/>
  <c r="G282" i="8"/>
  <c r="G283" i="8"/>
  <c r="G284" i="8"/>
  <c r="S283" i="8" s="1"/>
  <c r="G264" i="8"/>
  <c r="G265" i="8"/>
  <c r="G266" i="8"/>
  <c r="S265" i="8" s="1"/>
  <c r="G246" i="8"/>
  <c r="G247" i="8"/>
  <c r="G248" i="8"/>
  <c r="S247" i="8" s="1"/>
  <c r="G228" i="8"/>
  <c r="G229" i="8"/>
  <c r="G230" i="8"/>
  <c r="S229" i="8" s="1"/>
  <c r="G210" i="8"/>
  <c r="G211" i="8"/>
  <c r="G212" i="8"/>
  <c r="S211" i="8" s="1"/>
  <c r="G192" i="8"/>
  <c r="G193" i="8"/>
  <c r="G194" i="8"/>
  <c r="G175" i="8"/>
  <c r="G176" i="8"/>
  <c r="G177" i="8"/>
  <c r="S176" i="8" s="1"/>
  <c r="G157" i="8"/>
  <c r="G158" i="8"/>
  <c r="G159" i="8"/>
  <c r="S158" i="8" s="1"/>
  <c r="G139" i="8"/>
  <c r="G140" i="8"/>
  <c r="G141" i="8"/>
  <c r="S140" i="8" s="1"/>
  <c r="G121" i="8"/>
  <c r="G122" i="8"/>
  <c r="G123" i="8"/>
  <c r="S122" i="8" s="1"/>
  <c r="G67" i="8"/>
  <c r="G68" i="8"/>
  <c r="G69" i="8"/>
  <c r="S68" i="8" s="1"/>
  <c r="G49" i="8"/>
  <c r="G50" i="8"/>
  <c r="G51" i="8"/>
  <c r="S50" i="8" s="1"/>
  <c r="G31" i="8"/>
  <c r="G32" i="8"/>
  <c r="G33" i="8"/>
  <c r="S32" i="8" s="1"/>
  <c r="G14" i="8"/>
  <c r="G15" i="8"/>
  <c r="S14" i="8" s="1"/>
  <c r="S282" i="8" l="1"/>
  <c r="S354" i="8"/>
  <c r="S49" i="8"/>
  <c r="S66" i="8"/>
  <c r="S157" i="8"/>
  <c r="S174" i="8"/>
  <c r="S228" i="8"/>
  <c r="S245" i="8"/>
  <c r="S300" i="8"/>
  <c r="S317" i="8"/>
  <c r="S227" i="8"/>
  <c r="S299" i="8"/>
  <c r="S210" i="8"/>
  <c r="S139" i="8"/>
  <c r="S48" i="8"/>
  <c r="S156" i="8"/>
  <c r="S31" i="8"/>
  <c r="S30" i="8"/>
  <c r="S121" i="8"/>
  <c r="S138" i="8"/>
  <c r="S209" i="8"/>
  <c r="S264" i="8"/>
  <c r="S281" i="8"/>
  <c r="S336" i="8"/>
  <c r="S353" i="8"/>
  <c r="S67" i="8"/>
  <c r="S120" i="8"/>
  <c r="S175" i="8"/>
  <c r="S246" i="8"/>
  <c r="S263" i="8"/>
  <c r="G481" i="8"/>
  <c r="S301" i="8"/>
  <c r="S480" i="8" s="1"/>
  <c r="S318" i="8"/>
  <c r="S335" i="8"/>
  <c r="G480" i="8"/>
  <c r="G479" i="8"/>
  <c r="S462" i="8"/>
  <c r="S193" i="8"/>
  <c r="S372" i="8" s="1"/>
  <c r="S389" i="8"/>
  <c r="S444" i="8"/>
  <c r="S461" i="8"/>
  <c r="S192" i="8"/>
  <c r="S443" i="8"/>
  <c r="S460" i="8"/>
  <c r="S515" i="8"/>
  <c r="S13" i="8"/>
  <c r="S191" i="8"/>
  <c r="S408" i="8"/>
  <c r="S442" i="8"/>
  <c r="S33" i="14"/>
  <c r="S51" i="14"/>
  <c r="S15" i="14"/>
  <c r="S69" i="14"/>
  <c r="S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S388" i="8" l="1"/>
  <c r="S426" i="8"/>
  <c r="S532" i="8"/>
  <c r="S424" i="8"/>
  <c r="S514" i="8"/>
  <c r="S425" i="8"/>
  <c r="S390" i="8"/>
  <c r="S371" i="8"/>
  <c r="S533" i="8"/>
  <c r="S478" i="8"/>
  <c r="S406" i="8"/>
  <c r="S496" i="8"/>
  <c r="S497" i="8"/>
  <c r="S498" i="8"/>
  <c r="S516" i="8"/>
  <c r="S534" i="8"/>
  <c r="S479" i="8"/>
  <c r="S407" i="8"/>
  <c r="G13" i="8" l="1"/>
  <c r="S12" i="8" s="1"/>
  <c r="S370" i="8" s="1"/>
  <c r="G264" i="7"/>
  <c r="S263" i="7" s="1"/>
  <c r="G318" i="7"/>
  <c r="S317" i="7" s="1"/>
  <c r="S478" i="7" s="1"/>
  <c r="G282" i="7"/>
  <c r="S281" i="7" s="1"/>
  <c r="G246" i="7"/>
  <c r="G228" i="7"/>
  <c r="S227" i="7" s="1"/>
  <c r="G210" i="7"/>
  <c r="S209" i="7" s="1"/>
  <c r="G192" i="7"/>
  <c r="S191" i="7" s="1"/>
  <c r="G174" i="7"/>
  <c r="G121" i="7"/>
  <c r="S120" i="7" s="1"/>
  <c r="G103" i="7"/>
  <c r="G85" i="7"/>
  <c r="G67" i="7"/>
  <c r="S66" i="7" s="1"/>
  <c r="G49" i="7"/>
  <c r="S48" i="7" s="1"/>
  <c r="G31" i="7"/>
  <c r="G13" i="7"/>
  <c r="G86" i="6"/>
  <c r="G68" i="6"/>
  <c r="G33" i="6"/>
  <c r="G15" i="6"/>
  <c r="G69" i="5"/>
  <c r="G51" i="5"/>
  <c r="S50" i="5" s="1"/>
  <c r="G33" i="5"/>
  <c r="S32" i="5" s="1"/>
  <c r="G15" i="5"/>
  <c r="G122" i="4"/>
  <c r="G104" i="4"/>
  <c r="G86" i="4"/>
  <c r="G68" i="4"/>
  <c r="G50" i="4"/>
  <c r="G32" i="4"/>
  <c r="G14" i="4"/>
  <c r="Q88" i="10" s="1"/>
  <c r="G105" i="3"/>
  <c r="G87" i="3"/>
  <c r="G33" i="3"/>
  <c r="G15" i="3"/>
  <c r="G51" i="2"/>
  <c r="G15" i="2"/>
  <c r="G69" i="1"/>
  <c r="G51" i="1"/>
  <c r="G33" i="1"/>
  <c r="G15" i="1"/>
  <c r="Q130" i="10" l="1"/>
  <c r="S67" i="4"/>
  <c r="Q144" i="10"/>
  <c r="S85" i="4"/>
  <c r="Q102" i="10"/>
  <c r="S31" i="4"/>
  <c r="Q158" i="10"/>
  <c r="S103" i="4"/>
  <c r="Q116" i="10"/>
  <c r="S49" i="4"/>
  <c r="Q172" i="10"/>
  <c r="S121" i="4"/>
  <c r="S442" i="7"/>
  <c r="S370" i="7"/>
  <c r="S388" i="7"/>
  <c r="G139" i="6"/>
  <c r="S85" i="6"/>
  <c r="S32" i="6"/>
  <c r="S67" i="6"/>
  <c r="S32" i="3"/>
  <c r="S104" i="3"/>
  <c r="S86" i="3"/>
  <c r="S50" i="2"/>
  <c r="S173" i="7"/>
  <c r="S30" i="7"/>
  <c r="S352" i="7" s="1"/>
  <c r="S102" i="7"/>
  <c r="S424" i="7" s="1"/>
  <c r="S14" i="2"/>
  <c r="S68" i="1"/>
  <c r="S14" i="5"/>
  <c r="S14" i="1"/>
  <c r="S13" i="4"/>
  <c r="S14" i="3"/>
  <c r="S32" i="1"/>
  <c r="S50" i="1"/>
  <c r="S68" i="5"/>
  <c r="S14" i="6"/>
  <c r="S12" i="2"/>
  <c r="S13" i="2"/>
  <c r="S12" i="7"/>
  <c r="S10" i="2"/>
  <c r="U10" i="2" s="1"/>
  <c r="S11" i="2"/>
  <c r="U11" i="2" s="1"/>
  <c r="S9" i="2"/>
  <c r="U9" i="2" s="1"/>
  <c r="S8" i="2"/>
  <c r="U8" i="2" s="1"/>
  <c r="G69" i="14"/>
  <c r="S7" i="2"/>
  <c r="U7" i="2" s="1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S138" i="6" l="1"/>
  <c r="S32" i="14"/>
  <c r="S50" i="14"/>
  <c r="S68" i="14"/>
  <c r="S14" i="14"/>
  <c r="S120" i="6"/>
  <c r="S334" i="7"/>
  <c r="S19" i="2"/>
  <c r="T21" i="2" s="1"/>
  <c r="G104" i="3"/>
  <c r="G86" i="3"/>
  <c r="G32" i="3"/>
  <c r="G14" i="3"/>
  <c r="G68" i="1"/>
  <c r="G50" i="1"/>
  <c r="G32" i="1"/>
  <c r="G14" i="1"/>
  <c r="G50" i="2"/>
  <c r="M54" i="2"/>
  <c r="M53" i="2"/>
  <c r="M52" i="2"/>
  <c r="M51" i="2"/>
  <c r="M50" i="2"/>
  <c r="M49" i="2"/>
  <c r="M48" i="2"/>
  <c r="M47" i="2"/>
  <c r="M46" i="2"/>
  <c r="M45" i="2"/>
  <c r="M44" i="2"/>
  <c r="M43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G49" i="2"/>
  <c r="F49" i="2"/>
  <c r="E49" i="2"/>
  <c r="D49" i="2"/>
  <c r="C49" i="2"/>
  <c r="B49" i="2"/>
  <c r="G48" i="2"/>
  <c r="F48" i="2"/>
  <c r="E48" i="2"/>
  <c r="D48" i="2"/>
  <c r="C48" i="2"/>
  <c r="B48" i="2"/>
  <c r="G47" i="2"/>
  <c r="F47" i="2"/>
  <c r="E47" i="2"/>
  <c r="D47" i="2"/>
  <c r="C47" i="2"/>
  <c r="B47" i="2"/>
  <c r="G46" i="2"/>
  <c r="F46" i="2"/>
  <c r="E46" i="2"/>
  <c r="D46" i="2"/>
  <c r="C46" i="2"/>
  <c r="B46" i="2"/>
  <c r="G45" i="2"/>
  <c r="F45" i="2"/>
  <c r="E45" i="2"/>
  <c r="D45" i="2"/>
  <c r="C45" i="2"/>
  <c r="B45" i="2"/>
  <c r="G44" i="2"/>
  <c r="F44" i="2"/>
  <c r="E44" i="2"/>
  <c r="D44" i="2"/>
  <c r="C44" i="2"/>
  <c r="B44" i="2"/>
  <c r="G43" i="2"/>
  <c r="F43" i="2"/>
  <c r="E43" i="2"/>
  <c r="D43" i="2"/>
  <c r="C43" i="2"/>
  <c r="B43" i="2"/>
  <c r="M18" i="2"/>
  <c r="M17" i="2"/>
  <c r="M16" i="2"/>
  <c r="M15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S43" i="2" l="1"/>
  <c r="S45" i="2"/>
  <c r="U45" i="2" s="1"/>
  <c r="S47" i="2"/>
  <c r="U47" i="2" s="1"/>
  <c r="S85" i="3"/>
  <c r="S49" i="2"/>
  <c r="R43" i="2"/>
  <c r="R53" i="2"/>
  <c r="R51" i="2"/>
  <c r="R49" i="2"/>
  <c r="R47" i="2"/>
  <c r="R45" i="2"/>
  <c r="R52" i="2"/>
  <c r="R48" i="2"/>
  <c r="R44" i="2"/>
  <c r="R54" i="2"/>
  <c r="R50" i="2"/>
  <c r="R46" i="2"/>
  <c r="S44" i="2"/>
  <c r="U44" i="2" s="1"/>
  <c r="S46" i="2"/>
  <c r="U46" i="2" s="1"/>
  <c r="S48" i="2"/>
  <c r="S31" i="3"/>
  <c r="S103" i="3"/>
  <c r="S67" i="1"/>
  <c r="S13" i="1"/>
  <c r="S13" i="3"/>
  <c r="S31" i="1"/>
  <c r="S49" i="1"/>
  <c r="O7" i="2"/>
  <c r="V7" i="2" s="1"/>
  <c r="O9" i="2"/>
  <c r="V9" i="2" s="1"/>
  <c r="O12" i="2"/>
  <c r="O14" i="2"/>
  <c r="O11" i="2"/>
  <c r="V11" i="2" s="1"/>
  <c r="O8" i="2"/>
  <c r="V8" i="2" s="1"/>
  <c r="O10" i="2"/>
  <c r="V10" i="2" s="1"/>
  <c r="O13" i="2"/>
  <c r="P14" i="2"/>
  <c r="P13" i="2"/>
  <c r="P11" i="2"/>
  <c r="P12" i="2"/>
  <c r="P7" i="2"/>
  <c r="P8" i="2"/>
  <c r="P10" i="2"/>
  <c r="P9" i="2"/>
  <c r="Q7" i="2"/>
  <c r="Q11" i="2"/>
  <c r="Q9" i="2"/>
  <c r="Q8" i="2"/>
  <c r="Q14" i="2"/>
  <c r="Q12" i="2"/>
  <c r="Q13" i="2"/>
  <c r="Q10" i="2"/>
  <c r="N11" i="2"/>
  <c r="N14" i="2"/>
  <c r="N13" i="2"/>
  <c r="N7" i="2"/>
  <c r="N10" i="2"/>
  <c r="N12" i="2"/>
  <c r="N9" i="2"/>
  <c r="N8" i="2"/>
  <c r="R18" i="2"/>
  <c r="G19" i="2"/>
  <c r="G55" i="2"/>
  <c r="R17" i="2"/>
  <c r="R16" i="2"/>
  <c r="R15" i="2"/>
  <c r="R14" i="2"/>
  <c r="R55" i="2" l="1"/>
  <c r="S55" i="2"/>
  <c r="T57" i="2" s="1"/>
  <c r="U43" i="2"/>
  <c r="H57" i="2"/>
  <c r="H21" i="2"/>
  <c r="F54" i="4"/>
  <c r="E54" i="4"/>
  <c r="D54" i="4"/>
  <c r="C54" i="4"/>
  <c r="B54" i="4"/>
  <c r="F53" i="4"/>
  <c r="E53" i="4"/>
  <c r="D53" i="4"/>
  <c r="C53" i="4"/>
  <c r="B53" i="4"/>
  <c r="F52" i="4"/>
  <c r="E52" i="4"/>
  <c r="D52" i="4"/>
  <c r="C52" i="4"/>
  <c r="B52" i="4"/>
  <c r="F51" i="4"/>
  <c r="E51" i="4"/>
  <c r="D51" i="4"/>
  <c r="C51" i="4"/>
  <c r="B51" i="4"/>
  <c r="F50" i="4"/>
  <c r="E50" i="4"/>
  <c r="D50" i="4"/>
  <c r="C50" i="4"/>
  <c r="B50" i="4"/>
  <c r="G49" i="4"/>
  <c r="F49" i="4"/>
  <c r="E49" i="4"/>
  <c r="D49" i="4"/>
  <c r="C49" i="4"/>
  <c r="B49" i="4"/>
  <c r="G48" i="4"/>
  <c r="F48" i="4"/>
  <c r="E48" i="4"/>
  <c r="D48" i="4"/>
  <c r="C48" i="4"/>
  <c r="B48" i="4"/>
  <c r="G47" i="4"/>
  <c r="F47" i="4"/>
  <c r="E47" i="4"/>
  <c r="D47" i="4"/>
  <c r="C47" i="4"/>
  <c r="B47" i="4"/>
  <c r="G46" i="4"/>
  <c r="F46" i="4"/>
  <c r="E46" i="4"/>
  <c r="D46" i="4"/>
  <c r="C46" i="4"/>
  <c r="B46" i="4"/>
  <c r="G45" i="4"/>
  <c r="F45" i="4"/>
  <c r="E45" i="4"/>
  <c r="D45" i="4"/>
  <c r="C45" i="4"/>
  <c r="B45" i="4"/>
  <c r="G44" i="4"/>
  <c r="F44" i="4"/>
  <c r="E44" i="4"/>
  <c r="D44" i="4"/>
  <c r="C44" i="4"/>
  <c r="B44" i="4"/>
  <c r="F36" i="4"/>
  <c r="E36" i="4"/>
  <c r="F35" i="4"/>
  <c r="E35" i="4"/>
  <c r="F34" i="4"/>
  <c r="E34" i="4"/>
  <c r="F33" i="4"/>
  <c r="E33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D36" i="4"/>
  <c r="D35" i="4"/>
  <c r="D34" i="4"/>
  <c r="D33" i="4"/>
  <c r="D32" i="4"/>
  <c r="D31" i="4"/>
  <c r="D30" i="4"/>
  <c r="D29" i="4"/>
  <c r="D28" i="4"/>
  <c r="D27" i="4"/>
  <c r="D26" i="4"/>
  <c r="C7" i="3"/>
  <c r="B7" i="3"/>
  <c r="F126" i="4"/>
  <c r="F125" i="4"/>
  <c r="F124" i="4"/>
  <c r="F123" i="4"/>
  <c r="F122" i="4"/>
  <c r="G121" i="4"/>
  <c r="F121" i="4"/>
  <c r="G120" i="4"/>
  <c r="F120" i="4"/>
  <c r="G119" i="4"/>
  <c r="F119" i="4"/>
  <c r="G118" i="4"/>
  <c r="F118" i="4"/>
  <c r="G117" i="4"/>
  <c r="F117" i="4"/>
  <c r="G116" i="4"/>
  <c r="S115" i="4" s="1"/>
  <c r="F116" i="4"/>
  <c r="G115" i="4"/>
  <c r="F108" i="4"/>
  <c r="F107" i="4"/>
  <c r="F106" i="4"/>
  <c r="F105" i="4"/>
  <c r="F104" i="4"/>
  <c r="G103" i="4"/>
  <c r="F103" i="4"/>
  <c r="G102" i="4"/>
  <c r="F102" i="4"/>
  <c r="G101" i="4"/>
  <c r="F101" i="4"/>
  <c r="G100" i="4"/>
  <c r="F100" i="4"/>
  <c r="G99" i="4"/>
  <c r="F99" i="4"/>
  <c r="G98" i="4"/>
  <c r="F98" i="4"/>
  <c r="G97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F87" i="4"/>
  <c r="F88" i="4"/>
  <c r="F89" i="4"/>
  <c r="F90" i="4"/>
  <c r="G79" i="4"/>
  <c r="F62" i="4"/>
  <c r="G62" i="4"/>
  <c r="F63" i="4"/>
  <c r="G63" i="4"/>
  <c r="F64" i="4"/>
  <c r="G64" i="4"/>
  <c r="F65" i="4"/>
  <c r="G65" i="4"/>
  <c r="F66" i="4"/>
  <c r="G66" i="4"/>
  <c r="F67" i="4"/>
  <c r="G67" i="4"/>
  <c r="F68" i="4"/>
  <c r="F69" i="4"/>
  <c r="F70" i="4"/>
  <c r="F71" i="4"/>
  <c r="F72" i="4"/>
  <c r="G61" i="4"/>
  <c r="G43" i="4"/>
  <c r="G25" i="4"/>
  <c r="F18" i="4"/>
  <c r="F17" i="4"/>
  <c r="F16" i="4"/>
  <c r="F15" i="4"/>
  <c r="F14" i="4"/>
  <c r="G13" i="4"/>
  <c r="Q87" i="10" s="1"/>
  <c r="F13" i="4"/>
  <c r="G12" i="4"/>
  <c r="Q86" i="10" s="1"/>
  <c r="F12" i="4"/>
  <c r="G11" i="4"/>
  <c r="Q85" i="10" s="1"/>
  <c r="F11" i="4"/>
  <c r="G10" i="4"/>
  <c r="Q84" i="10" s="1"/>
  <c r="F10" i="4"/>
  <c r="G9" i="4"/>
  <c r="Q83" i="10" s="1"/>
  <c r="F9" i="4"/>
  <c r="G8" i="4"/>
  <c r="F8" i="4"/>
  <c r="G7" i="4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0" i="14"/>
  <c r="O60" i="14" s="1"/>
  <c r="P60" i="14" s="1"/>
  <c r="Q60" i="14" s="1"/>
  <c r="R60" i="14" s="1"/>
  <c r="C60" i="14"/>
  <c r="D60" i="14" s="1"/>
  <c r="E60" i="14" s="1"/>
  <c r="F60" i="14" s="1"/>
  <c r="G60" i="14" s="1"/>
  <c r="N42" i="14"/>
  <c r="O42" i="14" s="1"/>
  <c r="P42" i="14" s="1"/>
  <c r="Q42" i="14" s="1"/>
  <c r="R42" i="14" s="1"/>
  <c r="C42" i="14"/>
  <c r="D42" i="14" s="1"/>
  <c r="E42" i="14" s="1"/>
  <c r="F42" i="14" s="1"/>
  <c r="G42" i="14" s="1"/>
  <c r="N24" i="14"/>
  <c r="O24" i="14" s="1"/>
  <c r="P24" i="14" s="1"/>
  <c r="Q24" i="14" s="1"/>
  <c r="R24" i="14" s="1"/>
  <c r="C24" i="14"/>
  <c r="D24" i="14" s="1"/>
  <c r="E24" i="14" s="1"/>
  <c r="F24" i="14" s="1"/>
  <c r="G24" i="14" s="1"/>
  <c r="N6" i="14"/>
  <c r="O6" i="14" s="1"/>
  <c r="P6" i="14" s="1"/>
  <c r="Q6" i="14" s="1"/>
  <c r="R6" i="14" s="1"/>
  <c r="C6" i="14"/>
  <c r="D6" i="14" s="1"/>
  <c r="E6" i="14" s="1"/>
  <c r="F6" i="14" s="1"/>
  <c r="G6" i="14" s="1"/>
  <c r="G316" i="7"/>
  <c r="G317" i="7"/>
  <c r="S316" i="7" s="1"/>
  <c r="S477" i="7" s="1"/>
  <c r="G280" i="7"/>
  <c r="G281" i="7"/>
  <c r="S280" i="7" s="1"/>
  <c r="G262" i="7"/>
  <c r="G263" i="7"/>
  <c r="S262" i="7" s="1"/>
  <c r="G244" i="7"/>
  <c r="G245" i="7"/>
  <c r="G226" i="7"/>
  <c r="G227" i="7"/>
  <c r="S226" i="7" s="1"/>
  <c r="G208" i="7"/>
  <c r="G209" i="7"/>
  <c r="S208" i="7" s="1"/>
  <c r="G190" i="7"/>
  <c r="G191" i="7"/>
  <c r="S190" i="7" s="1"/>
  <c r="G172" i="7"/>
  <c r="G173" i="7"/>
  <c r="G119" i="7"/>
  <c r="G120" i="7"/>
  <c r="G101" i="7"/>
  <c r="G102" i="7"/>
  <c r="G83" i="7"/>
  <c r="G84" i="7"/>
  <c r="G65" i="7"/>
  <c r="G66" i="7"/>
  <c r="G47" i="7"/>
  <c r="G48" i="7"/>
  <c r="G29" i="7"/>
  <c r="G30" i="7"/>
  <c r="G11" i="7"/>
  <c r="G12" i="7"/>
  <c r="G84" i="6"/>
  <c r="G85" i="6"/>
  <c r="G66" i="6"/>
  <c r="G67" i="6"/>
  <c r="G32" i="6"/>
  <c r="G14" i="6"/>
  <c r="G68" i="5"/>
  <c r="G50" i="5"/>
  <c r="S49" i="5" s="1"/>
  <c r="G32" i="5"/>
  <c r="S31" i="5" s="1"/>
  <c r="G14" i="5"/>
  <c r="S97" i="4" l="1"/>
  <c r="S43" i="4"/>
  <c r="R54" i="4"/>
  <c r="R52" i="4"/>
  <c r="R50" i="4"/>
  <c r="R48" i="4"/>
  <c r="R46" i="4"/>
  <c r="R43" i="4"/>
  <c r="R53" i="4"/>
  <c r="R51" i="4"/>
  <c r="R49" i="4"/>
  <c r="R47" i="4"/>
  <c r="R45" i="4"/>
  <c r="R44" i="4"/>
  <c r="S25" i="4"/>
  <c r="Q100" i="10"/>
  <c r="S29" i="4"/>
  <c r="R72" i="4"/>
  <c r="R70" i="4"/>
  <c r="R68" i="4"/>
  <c r="R66" i="4"/>
  <c r="R64" i="4"/>
  <c r="R61" i="4"/>
  <c r="R67" i="4"/>
  <c r="R69" i="4"/>
  <c r="R71" i="4"/>
  <c r="R65" i="4"/>
  <c r="R63" i="4"/>
  <c r="R62" i="4"/>
  <c r="Q128" i="10"/>
  <c r="S65" i="4"/>
  <c r="Q126" i="10"/>
  <c r="S63" i="4"/>
  <c r="U63" i="4" s="1"/>
  <c r="S61" i="4"/>
  <c r="Q143" i="10"/>
  <c r="S84" i="4"/>
  <c r="Q141" i="10"/>
  <c r="S82" i="4"/>
  <c r="Q139" i="10"/>
  <c r="S80" i="4"/>
  <c r="U80" i="4" s="1"/>
  <c r="R108" i="4"/>
  <c r="R106" i="4"/>
  <c r="R104" i="4"/>
  <c r="R102" i="4"/>
  <c r="R100" i="4"/>
  <c r="R97" i="4"/>
  <c r="R107" i="4"/>
  <c r="R99" i="4"/>
  <c r="R101" i="4"/>
  <c r="R103" i="4"/>
  <c r="R98" i="4"/>
  <c r="R105" i="4"/>
  <c r="Q153" i="10"/>
  <c r="S98" i="4"/>
  <c r="U98" i="4" s="1"/>
  <c r="Q155" i="10"/>
  <c r="S100" i="4"/>
  <c r="Q157" i="10"/>
  <c r="S102" i="4"/>
  <c r="U115" i="4"/>
  <c r="Q168" i="10"/>
  <c r="S117" i="4"/>
  <c r="U117" i="4" s="1"/>
  <c r="Q170" i="10"/>
  <c r="S119" i="4"/>
  <c r="Q99" i="10"/>
  <c r="S28" i="4"/>
  <c r="Q111" i="10"/>
  <c r="S44" i="4"/>
  <c r="U44" i="4" s="1"/>
  <c r="Q113" i="10"/>
  <c r="S46" i="4"/>
  <c r="Q115" i="10"/>
  <c r="S48" i="4"/>
  <c r="Q98" i="10"/>
  <c r="S27" i="4"/>
  <c r="U27" i="4" s="1"/>
  <c r="R36" i="4"/>
  <c r="R34" i="4"/>
  <c r="R32" i="4"/>
  <c r="R30" i="4"/>
  <c r="R28" i="4"/>
  <c r="R25" i="4"/>
  <c r="R35" i="4"/>
  <c r="R33" i="4"/>
  <c r="R31" i="4"/>
  <c r="R29" i="4"/>
  <c r="R27" i="4"/>
  <c r="R26" i="4"/>
  <c r="Q129" i="10"/>
  <c r="S66" i="4"/>
  <c r="S64" i="4"/>
  <c r="Q125" i="10"/>
  <c r="S62" i="4"/>
  <c r="U62" i="4" s="1"/>
  <c r="R90" i="4"/>
  <c r="R88" i="4"/>
  <c r="R86" i="4"/>
  <c r="R84" i="4"/>
  <c r="R82" i="4"/>
  <c r="R79" i="4"/>
  <c r="R83" i="4"/>
  <c r="R85" i="4"/>
  <c r="R80" i="4"/>
  <c r="R87" i="4"/>
  <c r="R89" i="4"/>
  <c r="R81" i="4"/>
  <c r="Q142" i="10"/>
  <c r="S83" i="4"/>
  <c r="Q140" i="10"/>
  <c r="S81" i="4"/>
  <c r="U81" i="4" s="1"/>
  <c r="S79" i="4"/>
  <c r="U97" i="4"/>
  <c r="Q154" i="10"/>
  <c r="S99" i="4"/>
  <c r="U99" i="4" s="1"/>
  <c r="Q156" i="10"/>
  <c r="S101" i="4"/>
  <c r="R125" i="4"/>
  <c r="R123" i="4"/>
  <c r="R121" i="4"/>
  <c r="R119" i="4"/>
  <c r="R126" i="4"/>
  <c r="R124" i="4"/>
  <c r="R122" i="4"/>
  <c r="R120" i="4"/>
  <c r="R117" i="4"/>
  <c r="R115" i="4"/>
  <c r="R116" i="4"/>
  <c r="R118" i="4"/>
  <c r="Q167" i="10"/>
  <c r="S116" i="4"/>
  <c r="U116" i="4" s="1"/>
  <c r="Q169" i="10"/>
  <c r="S118" i="4"/>
  <c r="Q171" i="10"/>
  <c r="S120" i="4"/>
  <c r="Q97" i="10"/>
  <c r="S26" i="4"/>
  <c r="U26" i="4" s="1"/>
  <c r="Q101" i="10"/>
  <c r="S30" i="4"/>
  <c r="U43" i="4"/>
  <c r="Q112" i="10"/>
  <c r="S45" i="4"/>
  <c r="Q114" i="10"/>
  <c r="S47" i="4"/>
  <c r="S189" i="7"/>
  <c r="U189" i="7" s="1"/>
  <c r="S225" i="7"/>
  <c r="U225" i="7" s="1"/>
  <c r="S261" i="7"/>
  <c r="U261" i="7" s="1"/>
  <c r="S315" i="7"/>
  <c r="S207" i="7"/>
  <c r="U207" i="7" s="1"/>
  <c r="S279" i="7"/>
  <c r="U279" i="7" s="1"/>
  <c r="S31" i="6"/>
  <c r="G138" i="6"/>
  <c r="S84" i="6"/>
  <c r="S83" i="6"/>
  <c r="U83" i="6" s="1"/>
  <c r="S65" i="6"/>
  <c r="U65" i="6" s="1"/>
  <c r="S66" i="6"/>
  <c r="S57" i="2"/>
  <c r="S67" i="5"/>
  <c r="Q127" i="10"/>
  <c r="S12" i="4"/>
  <c r="S29" i="7"/>
  <c r="S351" i="7" s="1"/>
  <c r="S65" i="7"/>
  <c r="S387" i="7" s="1"/>
  <c r="S101" i="7"/>
  <c r="S423" i="7" s="1"/>
  <c r="S47" i="7"/>
  <c r="S369" i="7" s="1"/>
  <c r="S172" i="7"/>
  <c r="G14" i="14"/>
  <c r="S13" i="5"/>
  <c r="S13" i="6"/>
  <c r="S28" i="7"/>
  <c r="U28" i="7" s="1"/>
  <c r="S64" i="7"/>
  <c r="U64" i="7" s="1"/>
  <c r="S100" i="7"/>
  <c r="U100" i="7" s="1"/>
  <c r="G32" i="14"/>
  <c r="S11" i="7"/>
  <c r="S119" i="7"/>
  <c r="S441" i="7" s="1"/>
  <c r="G50" i="14"/>
  <c r="S10" i="7"/>
  <c r="U10" i="7" s="1"/>
  <c r="S46" i="7"/>
  <c r="U46" i="7" s="1"/>
  <c r="S118" i="7"/>
  <c r="U118" i="7" s="1"/>
  <c r="S171" i="7"/>
  <c r="U171" i="7" s="1"/>
  <c r="S11" i="4"/>
  <c r="S10" i="4"/>
  <c r="S9" i="4"/>
  <c r="U9" i="4" s="1"/>
  <c r="S7" i="4"/>
  <c r="U7" i="4" s="1"/>
  <c r="S8" i="4"/>
  <c r="U8" i="4" s="1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R18" i="4"/>
  <c r="R17" i="4"/>
  <c r="R15" i="4"/>
  <c r="R16" i="4"/>
  <c r="R14" i="4"/>
  <c r="R12" i="4"/>
  <c r="R7" i="4"/>
  <c r="R9" i="4"/>
  <c r="R11" i="4"/>
  <c r="R13" i="4"/>
  <c r="R8" i="4"/>
  <c r="R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S476" i="7" l="1"/>
  <c r="U476" i="7" s="1"/>
  <c r="U315" i="7"/>
  <c r="S55" i="4"/>
  <c r="T57" i="4" s="1"/>
  <c r="U45" i="4"/>
  <c r="S109" i="4"/>
  <c r="U109" i="4" s="1"/>
  <c r="R109" i="4"/>
  <c r="S73" i="4"/>
  <c r="U61" i="4"/>
  <c r="U55" i="4"/>
  <c r="S111" i="4"/>
  <c r="T111" i="4"/>
  <c r="R91" i="4"/>
  <c r="R127" i="4"/>
  <c r="S91" i="4"/>
  <c r="U79" i="4"/>
  <c r="R37" i="4"/>
  <c r="R55" i="4"/>
  <c r="S57" i="4" s="1"/>
  <c r="S127" i="4"/>
  <c r="R73" i="4"/>
  <c r="S37" i="4"/>
  <c r="U25" i="4"/>
  <c r="S386" i="7"/>
  <c r="U386" i="7" s="1"/>
  <c r="S350" i="7"/>
  <c r="U350" i="7" s="1"/>
  <c r="S440" i="7"/>
  <c r="U440" i="7" s="1"/>
  <c r="S368" i="7"/>
  <c r="U368" i="7" s="1"/>
  <c r="S422" i="7"/>
  <c r="U422" i="7" s="1"/>
  <c r="S49" i="14"/>
  <c r="S31" i="14"/>
  <c r="S137" i="6"/>
  <c r="S67" i="14"/>
  <c r="S13" i="14"/>
  <c r="S333" i="7"/>
  <c r="S119" i="6"/>
  <c r="S332" i="7"/>
  <c r="U332" i="7" s="1"/>
  <c r="S19" i="4"/>
  <c r="T21" i="4" l="1"/>
  <c r="U19" i="4"/>
  <c r="S39" i="4"/>
  <c r="T39" i="4"/>
  <c r="U37" i="4"/>
  <c r="S129" i="4"/>
  <c r="U127" i="4"/>
  <c r="T129" i="4"/>
  <c r="S93" i="4"/>
  <c r="T93" i="4"/>
  <c r="U91" i="4"/>
  <c r="S75" i="4"/>
  <c r="T75" i="4"/>
  <c r="U73" i="4"/>
  <c r="C23" i="12"/>
  <c r="D23" i="12" s="1"/>
  <c r="E23" i="12" s="1"/>
  <c r="F23" i="12" s="1"/>
  <c r="G23" i="12" s="1"/>
  <c r="N23" i="12"/>
  <c r="O23" i="12" s="1"/>
  <c r="P23" i="12" s="1"/>
  <c r="Q23" i="12" s="1"/>
  <c r="R23" i="12" s="1"/>
  <c r="N125" i="12"/>
  <c r="O125" i="12" s="1"/>
  <c r="P125" i="12" s="1"/>
  <c r="Q125" i="12" s="1"/>
  <c r="R125" i="12" s="1"/>
  <c r="C125" i="12"/>
  <c r="D125" i="12" s="1"/>
  <c r="E125" i="12" s="1"/>
  <c r="F125" i="12" s="1"/>
  <c r="G125" i="12" s="1"/>
  <c r="N108" i="12"/>
  <c r="O108" i="12" s="1"/>
  <c r="P108" i="12" s="1"/>
  <c r="Q108" i="12" s="1"/>
  <c r="R108" i="12" s="1"/>
  <c r="C108" i="12"/>
  <c r="D108" i="12" s="1"/>
  <c r="E108" i="12" s="1"/>
  <c r="F108" i="12" s="1"/>
  <c r="G108" i="12" s="1"/>
  <c r="N91" i="12"/>
  <c r="O91" i="12" s="1"/>
  <c r="P91" i="12" s="1"/>
  <c r="Q91" i="12" s="1"/>
  <c r="R91" i="12" s="1"/>
  <c r="C91" i="12"/>
  <c r="D91" i="12" s="1"/>
  <c r="E91" i="12" s="1"/>
  <c r="F91" i="12" s="1"/>
  <c r="G91" i="12" s="1"/>
  <c r="N74" i="12"/>
  <c r="O74" i="12" s="1"/>
  <c r="P74" i="12" s="1"/>
  <c r="Q74" i="12" s="1"/>
  <c r="R74" i="12" s="1"/>
  <c r="C74" i="12"/>
  <c r="D74" i="12" s="1"/>
  <c r="E74" i="12" s="1"/>
  <c r="F74" i="12" s="1"/>
  <c r="G74" i="12" s="1"/>
  <c r="N57" i="12"/>
  <c r="O57" i="12" s="1"/>
  <c r="P57" i="12" s="1"/>
  <c r="Q57" i="12" s="1"/>
  <c r="R57" i="12" s="1"/>
  <c r="C57" i="12"/>
  <c r="D57" i="12" s="1"/>
  <c r="E57" i="12" s="1"/>
  <c r="F57" i="12" s="1"/>
  <c r="G57" i="12" s="1"/>
  <c r="N40" i="12"/>
  <c r="O40" i="12" s="1"/>
  <c r="P40" i="12" s="1"/>
  <c r="Q40" i="12" s="1"/>
  <c r="R40" i="12" s="1"/>
  <c r="C40" i="12"/>
  <c r="D40" i="12" s="1"/>
  <c r="E40" i="12" s="1"/>
  <c r="F40" i="12" s="1"/>
  <c r="G40" i="12" s="1"/>
  <c r="N6" i="12"/>
  <c r="O6" i="12" s="1"/>
  <c r="P6" i="12" s="1"/>
  <c r="Q6" i="12" s="1"/>
  <c r="R6" i="12" s="1"/>
  <c r="C6" i="12"/>
  <c r="D6" i="12" s="1"/>
  <c r="E6" i="12" s="1"/>
  <c r="F6" i="12" s="1"/>
  <c r="G6" i="12" s="1"/>
  <c r="G31" i="6" l="1"/>
  <c r="G13" i="6"/>
  <c r="G67" i="5"/>
  <c r="G49" i="5"/>
  <c r="S48" i="5" s="1"/>
  <c r="U48" i="5" s="1"/>
  <c r="G31" i="5"/>
  <c r="S30" i="5" s="1"/>
  <c r="U30" i="5" s="1"/>
  <c r="G13" i="5"/>
  <c r="G103" i="3"/>
  <c r="G85" i="3"/>
  <c r="G31" i="3"/>
  <c r="G13" i="3"/>
  <c r="G67" i="1"/>
  <c r="G49" i="1"/>
  <c r="G31" i="1"/>
  <c r="S30" i="6" l="1"/>
  <c r="G137" i="6"/>
  <c r="S84" i="3"/>
  <c r="S30" i="3"/>
  <c r="S102" i="3"/>
  <c r="S12" i="5"/>
  <c r="U12" i="5" s="1"/>
  <c r="S12" i="6"/>
  <c r="S30" i="1"/>
  <c r="S48" i="1"/>
  <c r="S66" i="1"/>
  <c r="S12" i="3"/>
  <c r="S66" i="5"/>
  <c r="U66" i="5" s="1"/>
  <c r="G119" i="6"/>
  <c r="G67" i="14"/>
  <c r="G31" i="14"/>
  <c r="G49" i="14"/>
  <c r="G13" i="1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S118" i="6" l="1"/>
  <c r="U118" i="6" s="1"/>
  <c r="U12" i="6"/>
  <c r="S136" i="6"/>
  <c r="U136" i="6" s="1"/>
  <c r="U30" i="6"/>
  <c r="S48" i="14"/>
  <c r="S30" i="14"/>
  <c r="S66" i="14"/>
  <c r="S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N508" i="8"/>
  <c r="O508" i="8" s="1"/>
  <c r="P508" i="8" s="1"/>
  <c r="Q508" i="8" s="1"/>
  <c r="R508" i="8" s="1"/>
  <c r="N490" i="8"/>
  <c r="O490" i="8" s="1"/>
  <c r="P490" i="8" s="1"/>
  <c r="Q490" i="8" s="1"/>
  <c r="R490" i="8" s="1"/>
  <c r="F359" i="8"/>
  <c r="E359" i="8"/>
  <c r="D359" i="8"/>
  <c r="C359" i="8"/>
  <c r="B359" i="8"/>
  <c r="F358" i="8"/>
  <c r="E358" i="8"/>
  <c r="D358" i="8"/>
  <c r="C358" i="8"/>
  <c r="B358" i="8"/>
  <c r="F357" i="8"/>
  <c r="E357" i="8"/>
  <c r="D357" i="8"/>
  <c r="C357" i="8"/>
  <c r="B357" i="8"/>
  <c r="F356" i="8"/>
  <c r="E356" i="8"/>
  <c r="D356" i="8"/>
  <c r="C356" i="8"/>
  <c r="B356" i="8"/>
  <c r="F355" i="8"/>
  <c r="E355" i="8"/>
  <c r="D355" i="8"/>
  <c r="C355" i="8"/>
  <c r="B355" i="8"/>
  <c r="F354" i="8"/>
  <c r="E354" i="8"/>
  <c r="D354" i="8"/>
  <c r="C354" i="8"/>
  <c r="B354" i="8"/>
  <c r="G353" i="8"/>
  <c r="S352" i="8" s="1"/>
  <c r="F353" i="8"/>
  <c r="E353" i="8"/>
  <c r="D353" i="8"/>
  <c r="C353" i="8"/>
  <c r="B353" i="8"/>
  <c r="G352" i="8"/>
  <c r="F352" i="8"/>
  <c r="E352" i="8"/>
  <c r="D352" i="8"/>
  <c r="C352" i="8"/>
  <c r="B352" i="8"/>
  <c r="G351" i="8"/>
  <c r="F351" i="8"/>
  <c r="E351" i="8"/>
  <c r="D351" i="8"/>
  <c r="C351" i="8"/>
  <c r="B351" i="8"/>
  <c r="G350" i="8"/>
  <c r="F350" i="8"/>
  <c r="E350" i="8"/>
  <c r="D350" i="8"/>
  <c r="C350" i="8"/>
  <c r="B350" i="8"/>
  <c r="G349" i="8"/>
  <c r="F349" i="8"/>
  <c r="E349" i="8"/>
  <c r="D349" i="8"/>
  <c r="C349" i="8"/>
  <c r="B349" i="8"/>
  <c r="G348" i="8"/>
  <c r="F348" i="8"/>
  <c r="E348" i="8"/>
  <c r="D348" i="8"/>
  <c r="C348" i="8"/>
  <c r="B348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F341" i="8"/>
  <c r="E341" i="8"/>
  <c r="D341" i="8"/>
  <c r="C341" i="8"/>
  <c r="B341" i="8"/>
  <c r="F340" i="8"/>
  <c r="E340" i="8"/>
  <c r="D340" i="8"/>
  <c r="C340" i="8"/>
  <c r="B340" i="8"/>
  <c r="F339" i="8"/>
  <c r="E339" i="8"/>
  <c r="D339" i="8"/>
  <c r="C339" i="8"/>
  <c r="B339" i="8"/>
  <c r="F338" i="8"/>
  <c r="E338" i="8"/>
  <c r="D338" i="8"/>
  <c r="C338" i="8"/>
  <c r="B338" i="8"/>
  <c r="F337" i="8"/>
  <c r="E337" i="8"/>
  <c r="D337" i="8"/>
  <c r="C337" i="8"/>
  <c r="B337" i="8"/>
  <c r="F336" i="8"/>
  <c r="E336" i="8"/>
  <c r="D336" i="8"/>
  <c r="C336" i="8"/>
  <c r="B336" i="8"/>
  <c r="G335" i="8"/>
  <c r="S334" i="8" s="1"/>
  <c r="F335" i="8"/>
  <c r="E335" i="8"/>
  <c r="D335" i="8"/>
  <c r="C335" i="8"/>
  <c r="B335" i="8"/>
  <c r="G334" i="8"/>
  <c r="F334" i="8"/>
  <c r="E334" i="8"/>
  <c r="D334" i="8"/>
  <c r="C334" i="8"/>
  <c r="B334" i="8"/>
  <c r="G333" i="8"/>
  <c r="F333" i="8"/>
  <c r="E333" i="8"/>
  <c r="D333" i="8"/>
  <c r="C333" i="8"/>
  <c r="B333" i="8"/>
  <c r="G332" i="8"/>
  <c r="F332" i="8"/>
  <c r="E332" i="8"/>
  <c r="D332" i="8"/>
  <c r="C332" i="8"/>
  <c r="B332" i="8"/>
  <c r="G331" i="8"/>
  <c r="F331" i="8"/>
  <c r="E331" i="8"/>
  <c r="D331" i="8"/>
  <c r="C331" i="8"/>
  <c r="B331" i="8"/>
  <c r="G330" i="8"/>
  <c r="F330" i="8"/>
  <c r="E330" i="8"/>
  <c r="D330" i="8"/>
  <c r="C330" i="8"/>
  <c r="B330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M348" i="8"/>
  <c r="M349" i="8"/>
  <c r="M350" i="8"/>
  <c r="M351" i="8"/>
  <c r="M352" i="8"/>
  <c r="M353" i="8"/>
  <c r="M354" i="8"/>
  <c r="M355" i="8"/>
  <c r="M356" i="8"/>
  <c r="M357" i="8"/>
  <c r="M358" i="8"/>
  <c r="M359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F323" i="8"/>
  <c r="E323" i="8"/>
  <c r="D323" i="8"/>
  <c r="C323" i="8"/>
  <c r="B323" i="8"/>
  <c r="F322" i="8"/>
  <c r="E322" i="8"/>
  <c r="D322" i="8"/>
  <c r="C322" i="8"/>
  <c r="B322" i="8"/>
  <c r="F321" i="8"/>
  <c r="E321" i="8"/>
  <c r="D321" i="8"/>
  <c r="C321" i="8"/>
  <c r="B321" i="8"/>
  <c r="F320" i="8"/>
  <c r="E320" i="8"/>
  <c r="D320" i="8"/>
  <c r="C320" i="8"/>
  <c r="B320" i="8"/>
  <c r="F319" i="8"/>
  <c r="E319" i="8"/>
  <c r="D319" i="8"/>
  <c r="C319" i="8"/>
  <c r="B319" i="8"/>
  <c r="F318" i="8"/>
  <c r="E318" i="8"/>
  <c r="D318" i="8"/>
  <c r="C318" i="8"/>
  <c r="B318" i="8"/>
  <c r="G317" i="8"/>
  <c r="S316" i="8" s="1"/>
  <c r="F317" i="8"/>
  <c r="E317" i="8"/>
  <c r="D317" i="8"/>
  <c r="C317" i="8"/>
  <c r="B317" i="8"/>
  <c r="G316" i="8"/>
  <c r="F316" i="8"/>
  <c r="E316" i="8"/>
  <c r="D316" i="8"/>
  <c r="C316" i="8"/>
  <c r="B316" i="8"/>
  <c r="G315" i="8"/>
  <c r="F315" i="8"/>
  <c r="E315" i="8"/>
  <c r="D315" i="8"/>
  <c r="C315" i="8"/>
  <c r="B315" i="8"/>
  <c r="G314" i="8"/>
  <c r="F314" i="8"/>
  <c r="E314" i="8"/>
  <c r="D314" i="8"/>
  <c r="C314" i="8"/>
  <c r="B314" i="8"/>
  <c r="G313" i="8"/>
  <c r="F313" i="8"/>
  <c r="E313" i="8"/>
  <c r="D313" i="8"/>
  <c r="C313" i="8"/>
  <c r="B313" i="8"/>
  <c r="G312" i="8"/>
  <c r="F312" i="8"/>
  <c r="E312" i="8"/>
  <c r="D312" i="8"/>
  <c r="C312" i="8"/>
  <c r="B312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F305" i="8"/>
  <c r="E305" i="8"/>
  <c r="D305" i="8"/>
  <c r="C305" i="8"/>
  <c r="B305" i="8"/>
  <c r="F304" i="8"/>
  <c r="E304" i="8"/>
  <c r="D304" i="8"/>
  <c r="C304" i="8"/>
  <c r="B304" i="8"/>
  <c r="F303" i="8"/>
  <c r="E303" i="8"/>
  <c r="D303" i="8"/>
  <c r="C303" i="8"/>
  <c r="B303" i="8"/>
  <c r="F302" i="8"/>
  <c r="E302" i="8"/>
  <c r="D302" i="8"/>
  <c r="C302" i="8"/>
  <c r="B302" i="8"/>
  <c r="F301" i="8"/>
  <c r="E301" i="8"/>
  <c r="D301" i="8"/>
  <c r="C301" i="8"/>
  <c r="B301" i="8"/>
  <c r="F300" i="8"/>
  <c r="E300" i="8"/>
  <c r="D300" i="8"/>
  <c r="C300" i="8"/>
  <c r="B300" i="8"/>
  <c r="G299" i="8"/>
  <c r="F299" i="8"/>
  <c r="E299" i="8"/>
  <c r="D299" i="8"/>
  <c r="C299" i="8"/>
  <c r="B299" i="8"/>
  <c r="G298" i="8"/>
  <c r="F298" i="8"/>
  <c r="E298" i="8"/>
  <c r="D298" i="8"/>
  <c r="C298" i="8"/>
  <c r="B298" i="8"/>
  <c r="G297" i="8"/>
  <c r="F297" i="8"/>
  <c r="E297" i="8"/>
  <c r="D297" i="8"/>
  <c r="C297" i="8"/>
  <c r="B297" i="8"/>
  <c r="G296" i="8"/>
  <c r="F296" i="8"/>
  <c r="E296" i="8"/>
  <c r="D296" i="8"/>
  <c r="C296" i="8"/>
  <c r="B296" i="8"/>
  <c r="G295" i="8"/>
  <c r="F295" i="8"/>
  <c r="E295" i="8"/>
  <c r="D295" i="8"/>
  <c r="C295" i="8"/>
  <c r="B295" i="8"/>
  <c r="F294" i="8"/>
  <c r="G294" i="8"/>
  <c r="E294" i="8"/>
  <c r="D294" i="8"/>
  <c r="C294" i="8"/>
  <c r="B294" i="8"/>
  <c r="E108" i="8"/>
  <c r="Q107" i="8" s="1"/>
  <c r="D108" i="8"/>
  <c r="C108" i="8"/>
  <c r="B108" i="8"/>
  <c r="E107" i="8"/>
  <c r="Q106" i="8" s="1"/>
  <c r="D107" i="8"/>
  <c r="C107" i="8"/>
  <c r="B107" i="8"/>
  <c r="T135" i="11"/>
  <c r="E106" i="8"/>
  <c r="D106" i="8"/>
  <c r="C106" i="8"/>
  <c r="B106" i="8"/>
  <c r="T134" i="11"/>
  <c r="E105" i="8"/>
  <c r="D105" i="8"/>
  <c r="C105" i="8"/>
  <c r="B105" i="8"/>
  <c r="T133" i="11"/>
  <c r="E104" i="8"/>
  <c r="D104" i="8"/>
  <c r="C104" i="8"/>
  <c r="B104" i="8"/>
  <c r="T132" i="11"/>
  <c r="E103" i="8"/>
  <c r="D103" i="8"/>
  <c r="C103" i="8"/>
  <c r="B103" i="8"/>
  <c r="E102" i="8"/>
  <c r="D102" i="8"/>
  <c r="C102" i="8"/>
  <c r="B102" i="8"/>
  <c r="E101" i="8"/>
  <c r="D101" i="8"/>
  <c r="C101" i="8"/>
  <c r="B101" i="8"/>
  <c r="E100" i="8"/>
  <c r="D100" i="8"/>
  <c r="C100" i="8"/>
  <c r="B100" i="8"/>
  <c r="E99" i="8"/>
  <c r="D99" i="8"/>
  <c r="C99" i="8"/>
  <c r="B99" i="8"/>
  <c r="E98" i="8"/>
  <c r="D98" i="8"/>
  <c r="C98" i="8"/>
  <c r="B98" i="8"/>
  <c r="E97" i="8"/>
  <c r="D97" i="8"/>
  <c r="C97" i="8"/>
  <c r="B97" i="8"/>
  <c r="C96" i="8"/>
  <c r="D96" i="8" s="1"/>
  <c r="E96" i="8" s="1"/>
  <c r="F96" i="8" s="1"/>
  <c r="G96" i="8" s="1"/>
  <c r="H96" i="8" s="1"/>
  <c r="M287" i="8"/>
  <c r="M286" i="8"/>
  <c r="M285" i="8"/>
  <c r="M284" i="8"/>
  <c r="M283" i="8"/>
  <c r="M282" i="8"/>
  <c r="M281" i="8"/>
  <c r="M280" i="8"/>
  <c r="M279" i="8"/>
  <c r="M278" i="8"/>
  <c r="M277" i="8"/>
  <c r="M276" i="8"/>
  <c r="F287" i="8"/>
  <c r="T165" i="11" s="1"/>
  <c r="E287" i="8"/>
  <c r="D287" i="8"/>
  <c r="C287" i="8"/>
  <c r="B287" i="8"/>
  <c r="F286" i="8"/>
  <c r="T164" i="11" s="1"/>
  <c r="E286" i="8"/>
  <c r="D286" i="8"/>
  <c r="C286" i="8"/>
  <c r="B286" i="8"/>
  <c r="F285" i="8"/>
  <c r="T163" i="11" s="1"/>
  <c r="E285" i="8"/>
  <c r="D285" i="8"/>
  <c r="C285" i="8"/>
  <c r="B285" i="8"/>
  <c r="F284" i="8"/>
  <c r="T162" i="11" s="1"/>
  <c r="E284" i="8"/>
  <c r="D284" i="8"/>
  <c r="C284" i="8"/>
  <c r="B284" i="8"/>
  <c r="F283" i="8"/>
  <c r="T161" i="11" s="1"/>
  <c r="E283" i="8"/>
  <c r="D283" i="8"/>
  <c r="C283" i="8"/>
  <c r="B283" i="8"/>
  <c r="F282" i="8"/>
  <c r="T160" i="11" s="1"/>
  <c r="E282" i="8"/>
  <c r="D282" i="8"/>
  <c r="C282" i="8"/>
  <c r="B282" i="8"/>
  <c r="G281" i="8"/>
  <c r="S280" i="8" s="1"/>
  <c r="F281" i="8"/>
  <c r="E281" i="8"/>
  <c r="D281" i="8"/>
  <c r="C281" i="8"/>
  <c r="B281" i="8"/>
  <c r="G280" i="8"/>
  <c r="F280" i="8"/>
  <c r="E280" i="8"/>
  <c r="D280" i="8"/>
  <c r="C280" i="8"/>
  <c r="B280" i="8"/>
  <c r="G279" i="8"/>
  <c r="S278" i="8" s="1"/>
  <c r="U278" i="8" s="1"/>
  <c r="F279" i="8"/>
  <c r="E279" i="8"/>
  <c r="D279" i="8"/>
  <c r="C279" i="8"/>
  <c r="B279" i="8"/>
  <c r="G278" i="8"/>
  <c r="F278" i="8"/>
  <c r="E278" i="8"/>
  <c r="D278" i="8"/>
  <c r="C278" i="8"/>
  <c r="B278" i="8"/>
  <c r="G277" i="8"/>
  <c r="S276" i="8" s="1"/>
  <c r="F277" i="8"/>
  <c r="E277" i="8"/>
  <c r="D277" i="8"/>
  <c r="C277" i="8"/>
  <c r="B277" i="8"/>
  <c r="G276" i="8"/>
  <c r="F276" i="8"/>
  <c r="E276" i="8"/>
  <c r="D276" i="8"/>
  <c r="C276" i="8"/>
  <c r="B276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F269" i="8"/>
  <c r="Q165" i="11" s="1"/>
  <c r="E269" i="8"/>
  <c r="D269" i="8"/>
  <c r="C269" i="8"/>
  <c r="B269" i="8"/>
  <c r="F268" i="8"/>
  <c r="Q164" i="11" s="1"/>
  <c r="E268" i="8"/>
  <c r="D268" i="8"/>
  <c r="C268" i="8"/>
  <c r="B268" i="8"/>
  <c r="F267" i="8"/>
  <c r="Q163" i="11" s="1"/>
  <c r="E267" i="8"/>
  <c r="D267" i="8"/>
  <c r="C267" i="8"/>
  <c r="B267" i="8"/>
  <c r="F266" i="8"/>
  <c r="Q162" i="11" s="1"/>
  <c r="E266" i="8"/>
  <c r="D266" i="8"/>
  <c r="C266" i="8"/>
  <c r="B266" i="8"/>
  <c r="F265" i="8"/>
  <c r="Q161" i="11" s="1"/>
  <c r="E265" i="8"/>
  <c r="D265" i="8"/>
  <c r="C265" i="8"/>
  <c r="B265" i="8"/>
  <c r="F264" i="8"/>
  <c r="Q160" i="11" s="1"/>
  <c r="E264" i="8"/>
  <c r="D264" i="8"/>
  <c r="C264" i="8"/>
  <c r="B264" i="8"/>
  <c r="G263" i="8"/>
  <c r="S262" i="8" s="1"/>
  <c r="F263" i="8"/>
  <c r="E263" i="8"/>
  <c r="D263" i="8"/>
  <c r="C263" i="8"/>
  <c r="B263" i="8"/>
  <c r="G262" i="8"/>
  <c r="S261" i="8" s="1"/>
  <c r="U261" i="8" s="1"/>
  <c r="F262" i="8"/>
  <c r="E262" i="8"/>
  <c r="D262" i="8"/>
  <c r="C262" i="8"/>
  <c r="B262" i="8"/>
  <c r="G261" i="8"/>
  <c r="F261" i="8"/>
  <c r="E261" i="8"/>
  <c r="D261" i="8"/>
  <c r="C261" i="8"/>
  <c r="B261" i="8"/>
  <c r="G260" i="8"/>
  <c r="S259" i="8" s="1"/>
  <c r="U259" i="8" s="1"/>
  <c r="F260" i="8"/>
  <c r="E260" i="8"/>
  <c r="D260" i="8"/>
  <c r="C260" i="8"/>
  <c r="B260" i="8"/>
  <c r="G259" i="8"/>
  <c r="F259" i="8"/>
  <c r="E259" i="8"/>
  <c r="D259" i="8"/>
  <c r="C259" i="8"/>
  <c r="B259" i="8"/>
  <c r="G258" i="8"/>
  <c r="F258" i="8"/>
  <c r="E258" i="8"/>
  <c r="D258" i="8"/>
  <c r="C258" i="8"/>
  <c r="B258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F251" i="8"/>
  <c r="N165" i="11" s="1"/>
  <c r="E251" i="8"/>
  <c r="D251" i="8"/>
  <c r="C251" i="8"/>
  <c r="B251" i="8"/>
  <c r="F250" i="8"/>
  <c r="N164" i="11" s="1"/>
  <c r="E250" i="8"/>
  <c r="D250" i="8"/>
  <c r="C250" i="8"/>
  <c r="B250" i="8"/>
  <c r="F249" i="8"/>
  <c r="N163" i="11" s="1"/>
  <c r="E249" i="8"/>
  <c r="D249" i="8"/>
  <c r="C249" i="8"/>
  <c r="B249" i="8"/>
  <c r="F248" i="8"/>
  <c r="N162" i="11" s="1"/>
  <c r="E248" i="8"/>
  <c r="D248" i="8"/>
  <c r="C248" i="8"/>
  <c r="B248" i="8"/>
  <c r="F247" i="8"/>
  <c r="N161" i="11" s="1"/>
  <c r="E247" i="8"/>
  <c r="D247" i="8"/>
  <c r="C247" i="8"/>
  <c r="B247" i="8"/>
  <c r="F246" i="8"/>
  <c r="N160" i="11" s="1"/>
  <c r="E246" i="8"/>
  <c r="D246" i="8"/>
  <c r="C246" i="8"/>
  <c r="B246" i="8"/>
  <c r="G245" i="8"/>
  <c r="S244" i="8" s="1"/>
  <c r="F245" i="8"/>
  <c r="E245" i="8"/>
  <c r="D245" i="8"/>
  <c r="C245" i="8"/>
  <c r="B245" i="8"/>
  <c r="G244" i="8"/>
  <c r="F244" i="8"/>
  <c r="E244" i="8"/>
  <c r="D244" i="8"/>
  <c r="C244" i="8"/>
  <c r="B244" i="8"/>
  <c r="G243" i="8"/>
  <c r="S242" i="8" s="1"/>
  <c r="U242" i="8" s="1"/>
  <c r="F243" i="8"/>
  <c r="E243" i="8"/>
  <c r="D243" i="8"/>
  <c r="C243" i="8"/>
  <c r="B243" i="8"/>
  <c r="G242" i="8"/>
  <c r="F242" i="8"/>
  <c r="E242" i="8"/>
  <c r="D242" i="8"/>
  <c r="C242" i="8"/>
  <c r="B242" i="8"/>
  <c r="G241" i="8"/>
  <c r="S240" i="8" s="1"/>
  <c r="F241" i="8"/>
  <c r="E241" i="8"/>
  <c r="D241" i="8"/>
  <c r="C241" i="8"/>
  <c r="B241" i="8"/>
  <c r="G240" i="8"/>
  <c r="F240" i="8"/>
  <c r="E240" i="8"/>
  <c r="D240" i="8"/>
  <c r="C240" i="8"/>
  <c r="B240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F233" i="8"/>
  <c r="K165" i="11" s="1"/>
  <c r="E233" i="8"/>
  <c r="D233" i="8"/>
  <c r="C233" i="8"/>
  <c r="B233" i="8"/>
  <c r="F232" i="8"/>
  <c r="K164" i="11" s="1"/>
  <c r="E232" i="8"/>
  <c r="D232" i="8"/>
  <c r="C232" i="8"/>
  <c r="B232" i="8"/>
  <c r="F231" i="8"/>
  <c r="K163" i="11" s="1"/>
  <c r="E231" i="8"/>
  <c r="D231" i="8"/>
  <c r="C231" i="8"/>
  <c r="B231" i="8"/>
  <c r="F230" i="8"/>
  <c r="K162" i="11" s="1"/>
  <c r="E230" i="8"/>
  <c r="D230" i="8"/>
  <c r="C230" i="8"/>
  <c r="B230" i="8"/>
  <c r="F229" i="8"/>
  <c r="K161" i="11" s="1"/>
  <c r="E229" i="8"/>
  <c r="D229" i="8"/>
  <c r="C229" i="8"/>
  <c r="B229" i="8"/>
  <c r="F228" i="8"/>
  <c r="K160" i="11" s="1"/>
  <c r="E228" i="8"/>
  <c r="D228" i="8"/>
  <c r="C228" i="8"/>
  <c r="B228" i="8"/>
  <c r="G227" i="8"/>
  <c r="S226" i="8" s="1"/>
  <c r="F227" i="8"/>
  <c r="E227" i="8"/>
  <c r="D227" i="8"/>
  <c r="C227" i="8"/>
  <c r="B227" i="8"/>
  <c r="G226" i="8"/>
  <c r="S225" i="8" s="1"/>
  <c r="U225" i="8" s="1"/>
  <c r="F226" i="8"/>
  <c r="E226" i="8"/>
  <c r="D226" i="8"/>
  <c r="C226" i="8"/>
  <c r="B226" i="8"/>
  <c r="G225" i="8"/>
  <c r="F225" i="8"/>
  <c r="E225" i="8"/>
  <c r="D225" i="8"/>
  <c r="C225" i="8"/>
  <c r="B225" i="8"/>
  <c r="G224" i="8"/>
  <c r="S223" i="8" s="1"/>
  <c r="U223" i="8" s="1"/>
  <c r="F224" i="8"/>
  <c r="E224" i="8"/>
  <c r="D224" i="8"/>
  <c r="C224" i="8"/>
  <c r="B224" i="8"/>
  <c r="G223" i="8"/>
  <c r="F223" i="8"/>
  <c r="E223" i="8"/>
  <c r="D223" i="8"/>
  <c r="C223" i="8"/>
  <c r="B223" i="8"/>
  <c r="G222" i="8"/>
  <c r="F222" i="8"/>
  <c r="E222" i="8"/>
  <c r="D222" i="8"/>
  <c r="C222" i="8"/>
  <c r="B222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F215" i="8"/>
  <c r="H165" i="11" s="1"/>
  <c r="E215" i="8"/>
  <c r="D215" i="8"/>
  <c r="C215" i="8"/>
  <c r="B215" i="8"/>
  <c r="F214" i="8"/>
  <c r="H164" i="11" s="1"/>
  <c r="E214" i="8"/>
  <c r="D214" i="8"/>
  <c r="C214" i="8"/>
  <c r="B214" i="8"/>
  <c r="F213" i="8"/>
  <c r="H163" i="11" s="1"/>
  <c r="E213" i="8"/>
  <c r="D213" i="8"/>
  <c r="C213" i="8"/>
  <c r="B213" i="8"/>
  <c r="F212" i="8"/>
  <c r="H162" i="11" s="1"/>
  <c r="E212" i="8"/>
  <c r="D212" i="8"/>
  <c r="C212" i="8"/>
  <c r="B212" i="8"/>
  <c r="F211" i="8"/>
  <c r="H161" i="11" s="1"/>
  <c r="E211" i="8"/>
  <c r="D211" i="8"/>
  <c r="C211" i="8"/>
  <c r="B211" i="8"/>
  <c r="F210" i="8"/>
  <c r="H160" i="11" s="1"/>
  <c r="E210" i="8"/>
  <c r="D210" i="8"/>
  <c r="C210" i="8"/>
  <c r="B210" i="8"/>
  <c r="G209" i="8"/>
  <c r="S208" i="8" s="1"/>
  <c r="F209" i="8"/>
  <c r="E209" i="8"/>
  <c r="D209" i="8"/>
  <c r="C209" i="8"/>
  <c r="B209" i="8"/>
  <c r="G208" i="8"/>
  <c r="F208" i="8"/>
  <c r="E208" i="8"/>
  <c r="D208" i="8"/>
  <c r="C208" i="8"/>
  <c r="B208" i="8"/>
  <c r="G207" i="8"/>
  <c r="S206" i="8" s="1"/>
  <c r="U206" i="8" s="1"/>
  <c r="F207" i="8"/>
  <c r="E207" i="8"/>
  <c r="D207" i="8"/>
  <c r="C207" i="8"/>
  <c r="B207" i="8"/>
  <c r="G206" i="8"/>
  <c r="F206" i="8"/>
  <c r="E206" i="8"/>
  <c r="D206" i="8"/>
  <c r="C206" i="8"/>
  <c r="B206" i="8"/>
  <c r="G205" i="8"/>
  <c r="S204" i="8" s="1"/>
  <c r="F205" i="8"/>
  <c r="E205" i="8"/>
  <c r="D205" i="8"/>
  <c r="C205" i="8"/>
  <c r="B205" i="8"/>
  <c r="G204" i="8"/>
  <c r="F204" i="8"/>
  <c r="E204" i="8"/>
  <c r="D204" i="8"/>
  <c r="C204" i="8"/>
  <c r="B204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F197" i="8"/>
  <c r="E165" i="11" s="1"/>
  <c r="E197" i="8"/>
  <c r="D197" i="8"/>
  <c r="C197" i="8"/>
  <c r="B197" i="8"/>
  <c r="F196" i="8"/>
  <c r="E164" i="11" s="1"/>
  <c r="E196" i="8"/>
  <c r="D196" i="8"/>
  <c r="C196" i="8"/>
  <c r="B196" i="8"/>
  <c r="F195" i="8"/>
  <c r="E163" i="11" s="1"/>
  <c r="E195" i="8"/>
  <c r="D195" i="8"/>
  <c r="C195" i="8"/>
  <c r="B195" i="8"/>
  <c r="F194" i="8"/>
  <c r="E162" i="11" s="1"/>
  <c r="E194" i="8"/>
  <c r="D194" i="8"/>
  <c r="C194" i="8"/>
  <c r="B194" i="8"/>
  <c r="F193" i="8"/>
  <c r="E161" i="11" s="1"/>
  <c r="E193" i="8"/>
  <c r="D193" i="8"/>
  <c r="C193" i="8"/>
  <c r="B193" i="8"/>
  <c r="F192" i="8"/>
  <c r="E160" i="11" s="1"/>
  <c r="E192" i="8"/>
  <c r="D192" i="8"/>
  <c r="C192" i="8"/>
  <c r="B192" i="8"/>
  <c r="G191" i="8"/>
  <c r="F191" i="8"/>
  <c r="E191" i="8"/>
  <c r="D191" i="8"/>
  <c r="C191" i="8"/>
  <c r="B191" i="8"/>
  <c r="G190" i="8"/>
  <c r="F190" i="8"/>
  <c r="E190" i="8"/>
  <c r="D190" i="8"/>
  <c r="C190" i="8"/>
  <c r="B190" i="8"/>
  <c r="G189" i="8"/>
  <c r="F189" i="8"/>
  <c r="E189" i="8"/>
  <c r="D189" i="8"/>
  <c r="C189" i="8"/>
  <c r="B189" i="8"/>
  <c r="G188" i="8"/>
  <c r="F188" i="8"/>
  <c r="E188" i="8"/>
  <c r="D188" i="8"/>
  <c r="C188" i="8"/>
  <c r="B188" i="8"/>
  <c r="G187" i="8"/>
  <c r="F187" i="8"/>
  <c r="E187" i="8"/>
  <c r="D187" i="8"/>
  <c r="C187" i="8"/>
  <c r="B187" i="8"/>
  <c r="G186" i="8"/>
  <c r="F186" i="8"/>
  <c r="E186" i="8"/>
  <c r="D186" i="8"/>
  <c r="C186" i="8"/>
  <c r="B186" i="8"/>
  <c r="M180" i="8"/>
  <c r="M179" i="8"/>
  <c r="M178" i="8"/>
  <c r="M177" i="8"/>
  <c r="M176" i="8"/>
  <c r="M175" i="8"/>
  <c r="M174" i="8"/>
  <c r="M173" i="8"/>
  <c r="M172" i="8"/>
  <c r="M171" i="8"/>
  <c r="M170" i="8"/>
  <c r="M169" i="8"/>
  <c r="F180" i="8"/>
  <c r="E180" i="8"/>
  <c r="D180" i="8"/>
  <c r="C180" i="8"/>
  <c r="B180" i="8"/>
  <c r="F179" i="8"/>
  <c r="E179" i="8"/>
  <c r="D179" i="8"/>
  <c r="C179" i="8"/>
  <c r="B179" i="8"/>
  <c r="F178" i="8"/>
  <c r="E178" i="8"/>
  <c r="D178" i="8"/>
  <c r="C178" i="8"/>
  <c r="B178" i="8"/>
  <c r="F177" i="8"/>
  <c r="E177" i="8"/>
  <c r="D177" i="8"/>
  <c r="C177" i="8"/>
  <c r="B177" i="8"/>
  <c r="F176" i="8"/>
  <c r="E176" i="8"/>
  <c r="D176" i="8"/>
  <c r="C176" i="8"/>
  <c r="B176" i="8"/>
  <c r="F175" i="8"/>
  <c r="E175" i="8"/>
  <c r="D175" i="8"/>
  <c r="C175" i="8"/>
  <c r="B175" i="8"/>
  <c r="G174" i="8"/>
  <c r="S173" i="8" s="1"/>
  <c r="F174" i="8"/>
  <c r="E174" i="8"/>
  <c r="D174" i="8"/>
  <c r="C174" i="8"/>
  <c r="B174" i="8"/>
  <c r="G173" i="8"/>
  <c r="F173" i="8"/>
  <c r="E173" i="8"/>
  <c r="D173" i="8"/>
  <c r="C173" i="8"/>
  <c r="B173" i="8"/>
  <c r="G172" i="8"/>
  <c r="S171" i="8" s="1"/>
  <c r="U171" i="8" s="1"/>
  <c r="F172" i="8"/>
  <c r="E172" i="8"/>
  <c r="D172" i="8"/>
  <c r="C172" i="8"/>
  <c r="B172" i="8"/>
  <c r="G171" i="8"/>
  <c r="F171" i="8"/>
  <c r="E171" i="8"/>
  <c r="D171" i="8"/>
  <c r="C171" i="8"/>
  <c r="B171" i="8"/>
  <c r="G170" i="8"/>
  <c r="S169" i="8" s="1"/>
  <c r="U169" i="8" s="1"/>
  <c r="F170" i="8"/>
  <c r="E170" i="8"/>
  <c r="D170" i="8"/>
  <c r="C170" i="8"/>
  <c r="B170" i="8"/>
  <c r="G169" i="8"/>
  <c r="F169" i="8"/>
  <c r="E169" i="8"/>
  <c r="D169" i="8"/>
  <c r="C169" i="8"/>
  <c r="B169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F162" i="8"/>
  <c r="E162" i="8"/>
  <c r="D162" i="8"/>
  <c r="C162" i="8"/>
  <c r="B162" i="8"/>
  <c r="F161" i="8"/>
  <c r="E161" i="8"/>
  <c r="D161" i="8"/>
  <c r="C161" i="8"/>
  <c r="B161" i="8"/>
  <c r="F160" i="8"/>
  <c r="E160" i="8"/>
  <c r="D160" i="8"/>
  <c r="C160" i="8"/>
  <c r="B160" i="8"/>
  <c r="F159" i="8"/>
  <c r="E159" i="8"/>
  <c r="D159" i="8"/>
  <c r="C159" i="8"/>
  <c r="B159" i="8"/>
  <c r="F158" i="8"/>
  <c r="E158" i="8"/>
  <c r="D158" i="8"/>
  <c r="C158" i="8"/>
  <c r="B158" i="8"/>
  <c r="F157" i="8"/>
  <c r="E157" i="8"/>
  <c r="D157" i="8"/>
  <c r="C157" i="8"/>
  <c r="B157" i="8"/>
  <c r="G156" i="8"/>
  <c r="S155" i="8" s="1"/>
  <c r="F156" i="8"/>
  <c r="E156" i="8"/>
  <c r="D156" i="8"/>
  <c r="C156" i="8"/>
  <c r="B156" i="8"/>
  <c r="G155" i="8"/>
  <c r="F155" i="8"/>
  <c r="E155" i="8"/>
  <c r="D155" i="8"/>
  <c r="C155" i="8"/>
  <c r="B155" i="8"/>
  <c r="G154" i="8"/>
  <c r="F154" i="8"/>
  <c r="E154" i="8"/>
  <c r="D154" i="8"/>
  <c r="C154" i="8"/>
  <c r="B154" i="8"/>
  <c r="G153" i="8"/>
  <c r="F153" i="8"/>
  <c r="E153" i="8"/>
  <c r="D153" i="8"/>
  <c r="C153" i="8"/>
  <c r="B153" i="8"/>
  <c r="G152" i="8"/>
  <c r="F152" i="8"/>
  <c r="E152" i="8"/>
  <c r="D152" i="8"/>
  <c r="C152" i="8"/>
  <c r="B152" i="8"/>
  <c r="G151" i="8"/>
  <c r="F151" i="8"/>
  <c r="E151" i="8"/>
  <c r="D151" i="8"/>
  <c r="C151" i="8"/>
  <c r="B151" i="8"/>
  <c r="F144" i="8"/>
  <c r="E144" i="8"/>
  <c r="D144" i="8"/>
  <c r="C144" i="8"/>
  <c r="B144" i="8"/>
  <c r="F143" i="8"/>
  <c r="E143" i="8"/>
  <c r="D143" i="8"/>
  <c r="C143" i="8"/>
  <c r="B143" i="8"/>
  <c r="F142" i="8"/>
  <c r="E142" i="8"/>
  <c r="D142" i="8"/>
  <c r="C142" i="8"/>
  <c r="B142" i="8"/>
  <c r="F141" i="8"/>
  <c r="E141" i="8"/>
  <c r="D141" i="8"/>
  <c r="C141" i="8"/>
  <c r="B141" i="8"/>
  <c r="F140" i="8"/>
  <c r="E140" i="8"/>
  <c r="D140" i="8"/>
  <c r="C140" i="8"/>
  <c r="B140" i="8"/>
  <c r="F139" i="8"/>
  <c r="E139" i="8"/>
  <c r="D139" i="8"/>
  <c r="C139" i="8"/>
  <c r="B139" i="8"/>
  <c r="G138" i="8"/>
  <c r="S137" i="8" s="1"/>
  <c r="F138" i="8"/>
  <c r="E138" i="8"/>
  <c r="D138" i="8"/>
  <c r="C138" i="8"/>
  <c r="B138" i="8"/>
  <c r="G137" i="8"/>
  <c r="F137" i="8"/>
  <c r="E137" i="8"/>
  <c r="D137" i="8"/>
  <c r="C137" i="8"/>
  <c r="B137" i="8"/>
  <c r="G136" i="8"/>
  <c r="F136" i="8"/>
  <c r="E136" i="8"/>
  <c r="D136" i="8"/>
  <c r="C136" i="8"/>
  <c r="B136" i="8"/>
  <c r="G135" i="8"/>
  <c r="F135" i="8"/>
  <c r="E135" i="8"/>
  <c r="D135" i="8"/>
  <c r="C135" i="8"/>
  <c r="B135" i="8"/>
  <c r="G134" i="8"/>
  <c r="F134" i="8"/>
  <c r="E134" i="8"/>
  <c r="D134" i="8"/>
  <c r="C134" i="8"/>
  <c r="B134" i="8"/>
  <c r="G133" i="8"/>
  <c r="F133" i="8"/>
  <c r="E133" i="8"/>
  <c r="D133" i="8"/>
  <c r="C133" i="8"/>
  <c r="B133" i="8"/>
  <c r="F126" i="8"/>
  <c r="E126" i="8"/>
  <c r="D126" i="8"/>
  <c r="C126" i="8"/>
  <c r="B126" i="8"/>
  <c r="F125" i="8"/>
  <c r="E125" i="8"/>
  <c r="D125" i="8"/>
  <c r="C125" i="8"/>
  <c r="B125" i="8"/>
  <c r="F124" i="8"/>
  <c r="E124" i="8"/>
  <c r="D124" i="8"/>
  <c r="C124" i="8"/>
  <c r="B124" i="8"/>
  <c r="F123" i="8"/>
  <c r="E123" i="8"/>
  <c r="D123" i="8"/>
  <c r="C123" i="8"/>
  <c r="B123" i="8"/>
  <c r="F122" i="8"/>
  <c r="E122" i="8"/>
  <c r="D122" i="8"/>
  <c r="C122" i="8"/>
  <c r="B122" i="8"/>
  <c r="F121" i="8"/>
  <c r="E121" i="8"/>
  <c r="D121" i="8"/>
  <c r="C121" i="8"/>
  <c r="B121" i="8"/>
  <c r="G120" i="8"/>
  <c r="S119" i="8" s="1"/>
  <c r="F120" i="8"/>
  <c r="E120" i="8"/>
  <c r="D120" i="8"/>
  <c r="C120" i="8"/>
  <c r="B120" i="8"/>
  <c r="G119" i="8"/>
  <c r="F119" i="8"/>
  <c r="E119" i="8"/>
  <c r="D119" i="8"/>
  <c r="C119" i="8"/>
  <c r="B119" i="8"/>
  <c r="G118" i="8"/>
  <c r="F118" i="8"/>
  <c r="E118" i="8"/>
  <c r="D118" i="8"/>
  <c r="C118" i="8"/>
  <c r="B118" i="8"/>
  <c r="G117" i="8"/>
  <c r="F117" i="8"/>
  <c r="E117" i="8"/>
  <c r="D117" i="8"/>
  <c r="C117" i="8"/>
  <c r="B117" i="8"/>
  <c r="G116" i="8"/>
  <c r="F116" i="8"/>
  <c r="E116" i="8"/>
  <c r="D116" i="8"/>
  <c r="C116" i="8"/>
  <c r="B116" i="8"/>
  <c r="G115" i="8"/>
  <c r="F115" i="8"/>
  <c r="E115" i="8"/>
  <c r="D115" i="8"/>
  <c r="C115" i="8"/>
  <c r="B115" i="8"/>
  <c r="F90" i="8"/>
  <c r="R89" i="8" s="1"/>
  <c r="E90" i="8"/>
  <c r="D90" i="8"/>
  <c r="C90" i="8"/>
  <c r="B90" i="8"/>
  <c r="F89" i="8"/>
  <c r="E89" i="8"/>
  <c r="D89" i="8"/>
  <c r="C89" i="8"/>
  <c r="B89" i="8"/>
  <c r="F88" i="8"/>
  <c r="E88" i="8"/>
  <c r="D88" i="8"/>
  <c r="C88" i="8"/>
  <c r="B88" i="8"/>
  <c r="F87" i="8"/>
  <c r="E87" i="8"/>
  <c r="D87" i="8"/>
  <c r="C87" i="8"/>
  <c r="B87" i="8"/>
  <c r="F86" i="8"/>
  <c r="E86" i="8"/>
  <c r="D86" i="8"/>
  <c r="C86" i="8"/>
  <c r="B86" i="8"/>
  <c r="F85" i="8"/>
  <c r="E85" i="8"/>
  <c r="D85" i="8"/>
  <c r="C85" i="8"/>
  <c r="B85" i="8"/>
  <c r="F84" i="8"/>
  <c r="E84" i="8"/>
  <c r="D84" i="8"/>
  <c r="C84" i="8"/>
  <c r="B84" i="8"/>
  <c r="F83" i="8"/>
  <c r="E83" i="8"/>
  <c r="D83" i="8"/>
  <c r="C83" i="8"/>
  <c r="B83" i="8"/>
  <c r="F82" i="8"/>
  <c r="E82" i="8"/>
  <c r="D82" i="8"/>
  <c r="C82" i="8"/>
  <c r="B82" i="8"/>
  <c r="F81" i="8"/>
  <c r="E81" i="8"/>
  <c r="D81" i="8"/>
  <c r="C81" i="8"/>
  <c r="B81" i="8"/>
  <c r="F80" i="8"/>
  <c r="E80" i="8"/>
  <c r="D80" i="8"/>
  <c r="C80" i="8"/>
  <c r="B80" i="8"/>
  <c r="F79" i="8"/>
  <c r="E79" i="8"/>
  <c r="D79" i="8"/>
  <c r="C79" i="8"/>
  <c r="B79" i="8"/>
  <c r="F72" i="8"/>
  <c r="E72" i="8"/>
  <c r="D72" i="8"/>
  <c r="C72" i="8"/>
  <c r="B72" i="8"/>
  <c r="F71" i="8"/>
  <c r="E71" i="8"/>
  <c r="D71" i="8"/>
  <c r="C71" i="8"/>
  <c r="B71" i="8"/>
  <c r="F70" i="8"/>
  <c r="E70" i="8"/>
  <c r="D70" i="8"/>
  <c r="C70" i="8"/>
  <c r="B70" i="8"/>
  <c r="F69" i="8"/>
  <c r="E69" i="8"/>
  <c r="D69" i="8"/>
  <c r="C69" i="8"/>
  <c r="B69" i="8"/>
  <c r="F68" i="8"/>
  <c r="E68" i="8"/>
  <c r="D68" i="8"/>
  <c r="C68" i="8"/>
  <c r="B68" i="8"/>
  <c r="F67" i="8"/>
  <c r="E67" i="8"/>
  <c r="D67" i="8"/>
  <c r="C67" i="8"/>
  <c r="B67" i="8"/>
  <c r="G66" i="8"/>
  <c r="S65" i="8" s="1"/>
  <c r="F66" i="8"/>
  <c r="E66" i="8"/>
  <c r="D66" i="8"/>
  <c r="C66" i="8"/>
  <c r="B66" i="8"/>
  <c r="G65" i="8"/>
  <c r="F65" i="8"/>
  <c r="E65" i="8"/>
  <c r="D65" i="8"/>
  <c r="C65" i="8"/>
  <c r="B65" i="8"/>
  <c r="G64" i="8"/>
  <c r="S63" i="8" s="1"/>
  <c r="U63" i="8" s="1"/>
  <c r="F64" i="8"/>
  <c r="E64" i="8"/>
  <c r="D64" i="8"/>
  <c r="C64" i="8"/>
  <c r="B64" i="8"/>
  <c r="G63" i="8"/>
  <c r="F63" i="8"/>
  <c r="E63" i="8"/>
  <c r="D63" i="8"/>
  <c r="C63" i="8"/>
  <c r="B63" i="8"/>
  <c r="G62" i="8"/>
  <c r="S61" i="8" s="1"/>
  <c r="F62" i="8"/>
  <c r="E62" i="8"/>
  <c r="D62" i="8"/>
  <c r="C62" i="8"/>
  <c r="B62" i="8"/>
  <c r="G61" i="8"/>
  <c r="F61" i="8"/>
  <c r="E61" i="8"/>
  <c r="D61" i="8"/>
  <c r="C61" i="8"/>
  <c r="B61" i="8"/>
  <c r="F54" i="8"/>
  <c r="K137" i="11" s="1"/>
  <c r="E54" i="8"/>
  <c r="D54" i="8"/>
  <c r="C54" i="8"/>
  <c r="B54" i="8"/>
  <c r="F53" i="8"/>
  <c r="K136" i="11" s="1"/>
  <c r="E53" i="8"/>
  <c r="D53" i="8"/>
  <c r="C53" i="8"/>
  <c r="B53" i="8"/>
  <c r="F52" i="8"/>
  <c r="K135" i="11" s="1"/>
  <c r="E52" i="8"/>
  <c r="D52" i="8"/>
  <c r="C52" i="8"/>
  <c r="B52" i="8"/>
  <c r="F51" i="8"/>
  <c r="K134" i="11" s="1"/>
  <c r="E51" i="8"/>
  <c r="D51" i="8"/>
  <c r="C51" i="8"/>
  <c r="B51" i="8"/>
  <c r="F50" i="8"/>
  <c r="K133" i="11" s="1"/>
  <c r="E50" i="8"/>
  <c r="D50" i="8"/>
  <c r="C50" i="8"/>
  <c r="B50" i="8"/>
  <c r="F49" i="8"/>
  <c r="K132" i="11" s="1"/>
  <c r="E49" i="8"/>
  <c r="D49" i="8"/>
  <c r="C49" i="8"/>
  <c r="B49" i="8"/>
  <c r="G48" i="8"/>
  <c r="S47" i="8" s="1"/>
  <c r="F48" i="8"/>
  <c r="E48" i="8"/>
  <c r="D48" i="8"/>
  <c r="C48" i="8"/>
  <c r="B48" i="8"/>
  <c r="G47" i="8"/>
  <c r="S46" i="8" s="1"/>
  <c r="U46" i="8" s="1"/>
  <c r="F47" i="8"/>
  <c r="E47" i="8"/>
  <c r="D47" i="8"/>
  <c r="D405" i="8" s="1"/>
  <c r="C47" i="8"/>
  <c r="B47" i="8"/>
  <c r="G46" i="8"/>
  <c r="F46" i="8"/>
  <c r="E46" i="8"/>
  <c r="D46" i="8"/>
  <c r="C46" i="8"/>
  <c r="B46" i="8"/>
  <c r="G45" i="8"/>
  <c r="S44" i="8" s="1"/>
  <c r="U44" i="8" s="1"/>
  <c r="F45" i="8"/>
  <c r="E45" i="8"/>
  <c r="D45" i="8"/>
  <c r="C45" i="8"/>
  <c r="B45" i="8"/>
  <c r="G44" i="8"/>
  <c r="F44" i="8"/>
  <c r="E44" i="8"/>
  <c r="D44" i="8"/>
  <c r="C44" i="8"/>
  <c r="B44" i="8"/>
  <c r="G43" i="8"/>
  <c r="F43" i="8"/>
  <c r="E43" i="8"/>
  <c r="D43" i="8"/>
  <c r="C43" i="8"/>
  <c r="B43" i="8"/>
  <c r="F36" i="8"/>
  <c r="H137" i="11" s="1"/>
  <c r="E36" i="8"/>
  <c r="D36" i="8"/>
  <c r="C36" i="8"/>
  <c r="B36" i="8"/>
  <c r="F35" i="8"/>
  <c r="H136" i="11" s="1"/>
  <c r="E35" i="8"/>
  <c r="D35" i="8"/>
  <c r="C35" i="8"/>
  <c r="B35" i="8"/>
  <c r="F34" i="8"/>
  <c r="H135" i="11" s="1"/>
  <c r="E34" i="8"/>
  <c r="D34" i="8"/>
  <c r="C34" i="8"/>
  <c r="B34" i="8"/>
  <c r="F33" i="8"/>
  <c r="H134" i="11" s="1"/>
  <c r="E33" i="8"/>
  <c r="D33" i="8"/>
  <c r="C33" i="8"/>
  <c r="B33" i="8"/>
  <c r="F32" i="8"/>
  <c r="H133" i="11" s="1"/>
  <c r="E32" i="8"/>
  <c r="D32" i="8"/>
  <c r="C32" i="8"/>
  <c r="B32" i="8"/>
  <c r="F31" i="8"/>
  <c r="H132" i="11" s="1"/>
  <c r="E31" i="8"/>
  <c r="D31" i="8"/>
  <c r="C31" i="8"/>
  <c r="B31" i="8"/>
  <c r="B389" i="8" s="1"/>
  <c r="G30" i="8"/>
  <c r="S29" i="8" s="1"/>
  <c r="F30" i="8"/>
  <c r="E30" i="8"/>
  <c r="D30" i="8"/>
  <c r="C30" i="8"/>
  <c r="B30" i="8"/>
  <c r="G29" i="8"/>
  <c r="F29" i="8"/>
  <c r="E29" i="8"/>
  <c r="D29" i="8"/>
  <c r="C29" i="8"/>
  <c r="B29" i="8"/>
  <c r="G28" i="8"/>
  <c r="S27" i="8" s="1"/>
  <c r="U27" i="8" s="1"/>
  <c r="F28" i="8"/>
  <c r="E28" i="8"/>
  <c r="D28" i="8"/>
  <c r="C28" i="8"/>
  <c r="B28" i="8"/>
  <c r="G27" i="8"/>
  <c r="F27" i="8"/>
  <c r="E27" i="8"/>
  <c r="D27" i="8"/>
  <c r="C27" i="8"/>
  <c r="B27" i="8"/>
  <c r="G26" i="8"/>
  <c r="S25" i="8" s="1"/>
  <c r="F26" i="8"/>
  <c r="E26" i="8"/>
  <c r="D26" i="8"/>
  <c r="C26" i="8"/>
  <c r="B26" i="8"/>
  <c r="G25" i="8"/>
  <c r="F25" i="8"/>
  <c r="E25" i="8"/>
  <c r="D25" i="8"/>
  <c r="C25" i="8"/>
  <c r="B25" i="8"/>
  <c r="M18" i="8"/>
  <c r="M17" i="8"/>
  <c r="M16" i="8"/>
  <c r="M15" i="8"/>
  <c r="M14" i="8"/>
  <c r="M13" i="8"/>
  <c r="M12" i="8"/>
  <c r="M11" i="8"/>
  <c r="M369" i="8" s="1"/>
  <c r="M10" i="8"/>
  <c r="M9" i="8"/>
  <c r="M8" i="8"/>
  <c r="M7" i="8"/>
  <c r="F18" i="8"/>
  <c r="E137" i="11" s="1"/>
  <c r="E18" i="8"/>
  <c r="D18" i="8"/>
  <c r="C18" i="8"/>
  <c r="B18" i="8"/>
  <c r="F17" i="8"/>
  <c r="E136" i="11" s="1"/>
  <c r="E17" i="8"/>
  <c r="D17" i="8"/>
  <c r="C17" i="8"/>
  <c r="B17" i="8"/>
  <c r="F16" i="8"/>
  <c r="E135" i="11" s="1"/>
  <c r="E16" i="8"/>
  <c r="E374" i="8" s="1"/>
  <c r="D16" i="8"/>
  <c r="C16" i="8"/>
  <c r="B16" i="8"/>
  <c r="F15" i="8"/>
  <c r="E134" i="11" s="1"/>
  <c r="E15" i="8"/>
  <c r="D15" i="8"/>
  <c r="C15" i="8"/>
  <c r="B15" i="8"/>
  <c r="F14" i="8"/>
  <c r="E133" i="11" s="1"/>
  <c r="E14" i="8"/>
  <c r="D14" i="8"/>
  <c r="C14" i="8"/>
  <c r="B14" i="8"/>
  <c r="F13" i="8"/>
  <c r="E132" i="11" s="1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F368" i="8" s="1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G7" i="8"/>
  <c r="F7" i="8"/>
  <c r="E7" i="8"/>
  <c r="D7" i="8"/>
  <c r="C7" i="8"/>
  <c r="B7" i="8"/>
  <c r="N526" i="8"/>
  <c r="O526" i="8" s="1"/>
  <c r="P526" i="8" s="1"/>
  <c r="Q526" i="8" s="1"/>
  <c r="R526" i="8" s="1"/>
  <c r="N472" i="8"/>
  <c r="O472" i="8" s="1"/>
  <c r="P472" i="8" s="1"/>
  <c r="Q472" i="8" s="1"/>
  <c r="R472" i="8" s="1"/>
  <c r="N454" i="8"/>
  <c r="O454" i="8" s="1"/>
  <c r="P454" i="8" s="1"/>
  <c r="Q454" i="8" s="1"/>
  <c r="R454" i="8" s="1"/>
  <c r="N436" i="8"/>
  <c r="O436" i="8" s="1"/>
  <c r="P436" i="8" s="1"/>
  <c r="Q436" i="8" s="1"/>
  <c r="R436" i="8" s="1"/>
  <c r="N418" i="8"/>
  <c r="O418" i="8" s="1"/>
  <c r="P418" i="8" s="1"/>
  <c r="Q418" i="8" s="1"/>
  <c r="R418" i="8" s="1"/>
  <c r="N400" i="8"/>
  <c r="O400" i="8" s="1"/>
  <c r="P400" i="8" s="1"/>
  <c r="Q400" i="8" s="1"/>
  <c r="R400" i="8" s="1"/>
  <c r="N382" i="8"/>
  <c r="O382" i="8" s="1"/>
  <c r="P382" i="8" s="1"/>
  <c r="Q382" i="8" s="1"/>
  <c r="R382" i="8" s="1"/>
  <c r="N364" i="8"/>
  <c r="O364" i="8" s="1"/>
  <c r="P364" i="8" s="1"/>
  <c r="Q364" i="8" s="1"/>
  <c r="R364" i="8" s="1"/>
  <c r="C364" i="8"/>
  <c r="D364" i="8" s="1"/>
  <c r="E364" i="8" s="1"/>
  <c r="F364" i="8" s="1"/>
  <c r="G364" i="8" s="1"/>
  <c r="H364" i="8" s="1"/>
  <c r="I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N185" i="8"/>
  <c r="O185" i="8" s="1"/>
  <c r="P185" i="8" s="1"/>
  <c r="Q185" i="8" s="1"/>
  <c r="R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N6" i="8"/>
  <c r="O6" i="8" s="1"/>
  <c r="P6" i="8" s="1"/>
  <c r="Q6" i="8" s="1"/>
  <c r="R6" i="8" s="1"/>
  <c r="S6" i="8" s="1"/>
  <c r="C6" i="8"/>
  <c r="D6" i="8" s="1"/>
  <c r="E6" i="8" s="1"/>
  <c r="F6" i="8" s="1"/>
  <c r="G6" i="8" s="1"/>
  <c r="H6" i="8" s="1"/>
  <c r="S277" i="8" l="1"/>
  <c r="U277" i="8" s="1"/>
  <c r="S279" i="8"/>
  <c r="U279" i="8" s="1"/>
  <c r="Q97" i="8"/>
  <c r="Q98" i="8"/>
  <c r="Q99" i="8"/>
  <c r="Q100" i="8"/>
  <c r="Q101" i="8"/>
  <c r="Q102" i="8"/>
  <c r="S313" i="8"/>
  <c r="U313" i="8" s="1"/>
  <c r="S315" i="8"/>
  <c r="U315" i="8" s="1"/>
  <c r="S331" i="8"/>
  <c r="U331" i="8" s="1"/>
  <c r="S333" i="8"/>
  <c r="U333" i="8" s="1"/>
  <c r="S348" i="8"/>
  <c r="U348" i="8" s="1"/>
  <c r="S350" i="8"/>
  <c r="U350" i="8" s="1"/>
  <c r="R79" i="8"/>
  <c r="R83" i="8"/>
  <c r="S116" i="8"/>
  <c r="U116" i="8" s="1"/>
  <c r="S118" i="8"/>
  <c r="U118" i="8" s="1"/>
  <c r="S133" i="8"/>
  <c r="S135" i="8"/>
  <c r="U135" i="8" s="1"/>
  <c r="S152" i="8"/>
  <c r="U152" i="8" s="1"/>
  <c r="S154" i="8"/>
  <c r="U154" i="8" s="1"/>
  <c r="Q35" i="8"/>
  <c r="Q33" i="8"/>
  <c r="Q31" i="8"/>
  <c r="Q29" i="8"/>
  <c r="Q27" i="8"/>
  <c r="Q26" i="8"/>
  <c r="Q36" i="8"/>
  <c r="Q34" i="8"/>
  <c r="Q32" i="8"/>
  <c r="Q30" i="8"/>
  <c r="Q28" i="8"/>
  <c r="Q25" i="8"/>
  <c r="O54" i="8"/>
  <c r="O52" i="8"/>
  <c r="O50" i="8"/>
  <c r="O48" i="8"/>
  <c r="O46" i="8"/>
  <c r="V46" i="8" s="1"/>
  <c r="O43" i="8"/>
  <c r="O53" i="8"/>
  <c r="O51" i="8"/>
  <c r="O49" i="8"/>
  <c r="O47" i="8"/>
  <c r="O45" i="8"/>
  <c r="V45" i="8" s="1"/>
  <c r="O44" i="8"/>
  <c r="V44" i="8" s="1"/>
  <c r="Q71" i="8"/>
  <c r="Q69" i="8"/>
  <c r="Q67" i="8"/>
  <c r="Q65" i="8"/>
  <c r="Q63" i="8"/>
  <c r="Q62" i="8"/>
  <c r="Q72" i="8"/>
  <c r="Q70" i="8"/>
  <c r="Q68" i="8"/>
  <c r="Q66" i="8"/>
  <c r="Q64" i="8"/>
  <c r="Q61" i="8"/>
  <c r="D437" i="8"/>
  <c r="O90" i="8"/>
  <c r="O88" i="8"/>
  <c r="O86" i="8"/>
  <c r="O84" i="8"/>
  <c r="O82" i="8"/>
  <c r="V82" i="8" s="1"/>
  <c r="O79" i="8"/>
  <c r="O89" i="8"/>
  <c r="O87" i="8"/>
  <c r="O85" i="8"/>
  <c r="O83" i="8"/>
  <c r="O81" i="8"/>
  <c r="V81" i="8" s="1"/>
  <c r="O80" i="8"/>
  <c r="V80" i="8" s="1"/>
  <c r="R80" i="8"/>
  <c r="Q132" i="11"/>
  <c r="R84" i="8"/>
  <c r="Q136" i="11"/>
  <c r="R88" i="8"/>
  <c r="O126" i="8"/>
  <c r="O124" i="8"/>
  <c r="O122" i="8"/>
  <c r="O120" i="8"/>
  <c r="O118" i="8"/>
  <c r="V118" i="8" s="1"/>
  <c r="O115" i="8"/>
  <c r="O125" i="8"/>
  <c r="O123" i="8"/>
  <c r="O121" i="8"/>
  <c r="O119" i="8"/>
  <c r="O117" i="8"/>
  <c r="V117" i="8" s="1"/>
  <c r="O116" i="8"/>
  <c r="V116" i="8" s="1"/>
  <c r="Q144" i="8"/>
  <c r="Q142" i="8"/>
  <c r="Q140" i="8"/>
  <c r="Q138" i="8"/>
  <c r="Q136" i="8"/>
  <c r="Q143" i="8"/>
  <c r="Q141" i="8"/>
  <c r="Q139" i="8"/>
  <c r="Q137" i="8"/>
  <c r="Q135" i="8"/>
  <c r="Q134" i="8"/>
  <c r="Q133" i="8"/>
  <c r="O153" i="8"/>
  <c r="V153" i="8" s="1"/>
  <c r="O155" i="8"/>
  <c r="O157" i="8"/>
  <c r="O159" i="8"/>
  <c r="O161" i="8"/>
  <c r="O151" i="8"/>
  <c r="O154" i="8"/>
  <c r="V154" i="8" s="1"/>
  <c r="O156" i="8"/>
  <c r="O158" i="8"/>
  <c r="O160" i="8"/>
  <c r="O162" i="8"/>
  <c r="O152" i="8"/>
  <c r="V152" i="8" s="1"/>
  <c r="Q179" i="8"/>
  <c r="Q177" i="8"/>
  <c r="Q175" i="8"/>
  <c r="Q173" i="8"/>
  <c r="Q171" i="8"/>
  <c r="Q180" i="8"/>
  <c r="Q178" i="8"/>
  <c r="Q176" i="8"/>
  <c r="Q174" i="8"/>
  <c r="Q172" i="8"/>
  <c r="Q170" i="8"/>
  <c r="Q169" i="8"/>
  <c r="Q205" i="8"/>
  <c r="Q214" i="8"/>
  <c r="Q212" i="8"/>
  <c r="Q210" i="8"/>
  <c r="Q208" i="8"/>
  <c r="Q206" i="8"/>
  <c r="Q215" i="8"/>
  <c r="Q213" i="8"/>
  <c r="Q211" i="8"/>
  <c r="Q209" i="8"/>
  <c r="Q207" i="8"/>
  <c r="Q204" i="8"/>
  <c r="O233" i="8"/>
  <c r="O231" i="8"/>
  <c r="O229" i="8"/>
  <c r="O227" i="8"/>
  <c r="O225" i="8"/>
  <c r="V225" i="8" s="1"/>
  <c r="O222" i="8"/>
  <c r="O232" i="8"/>
  <c r="O230" i="8"/>
  <c r="O228" i="8"/>
  <c r="O226" i="8"/>
  <c r="O224" i="8"/>
  <c r="V224" i="8" s="1"/>
  <c r="O223" i="8"/>
  <c r="V223" i="8" s="1"/>
  <c r="Q240" i="8"/>
  <c r="Q250" i="8"/>
  <c r="Q248" i="8"/>
  <c r="Q246" i="8"/>
  <c r="Q244" i="8"/>
  <c r="Q242" i="8"/>
  <c r="Q241" i="8"/>
  <c r="Q251" i="8"/>
  <c r="Q249" i="8"/>
  <c r="Q247" i="8"/>
  <c r="Q245" i="8"/>
  <c r="Q243" i="8"/>
  <c r="O268" i="8"/>
  <c r="O266" i="8"/>
  <c r="O264" i="8"/>
  <c r="O262" i="8"/>
  <c r="O260" i="8"/>
  <c r="V260" i="8" s="1"/>
  <c r="O269" i="8"/>
  <c r="O267" i="8"/>
  <c r="O265" i="8"/>
  <c r="O263" i="8"/>
  <c r="O261" i="8"/>
  <c r="V261" i="8" s="1"/>
  <c r="O258" i="8"/>
  <c r="O259" i="8"/>
  <c r="V259" i="8" s="1"/>
  <c r="Q287" i="8"/>
  <c r="Q285" i="8"/>
  <c r="Q283" i="8"/>
  <c r="Q281" i="8"/>
  <c r="Q279" i="8"/>
  <c r="Q276" i="8"/>
  <c r="Q286" i="8"/>
  <c r="Q284" i="8"/>
  <c r="Q282" i="8"/>
  <c r="Q280" i="8"/>
  <c r="Q278" i="8"/>
  <c r="Q277" i="8"/>
  <c r="N108" i="8"/>
  <c r="N106" i="8"/>
  <c r="N104" i="8"/>
  <c r="N102" i="8"/>
  <c r="N100" i="8"/>
  <c r="N97" i="8"/>
  <c r="N107" i="8"/>
  <c r="N105" i="8"/>
  <c r="N103" i="8"/>
  <c r="N101" i="8"/>
  <c r="N99" i="8"/>
  <c r="N98" i="8"/>
  <c r="Q104" i="8"/>
  <c r="N305" i="8"/>
  <c r="N304" i="8"/>
  <c r="N294" i="8"/>
  <c r="N302" i="8"/>
  <c r="N300" i="8"/>
  <c r="N298" i="8"/>
  <c r="N296" i="8"/>
  <c r="N295" i="8"/>
  <c r="N303" i="8"/>
  <c r="N301" i="8"/>
  <c r="N299" i="8"/>
  <c r="N297" i="8"/>
  <c r="Q304" i="8"/>
  <c r="Q305" i="8"/>
  <c r="Q303" i="8"/>
  <c r="Q301" i="8"/>
  <c r="Q299" i="8"/>
  <c r="Q297" i="8"/>
  <c r="Q294" i="8"/>
  <c r="Q302" i="8"/>
  <c r="Q300" i="8"/>
  <c r="Q298" i="8"/>
  <c r="Q296" i="8"/>
  <c r="Q295" i="8"/>
  <c r="S295" i="8"/>
  <c r="U295" i="8" s="1"/>
  <c r="S297" i="8"/>
  <c r="U297" i="8" s="1"/>
  <c r="P312" i="8"/>
  <c r="P322" i="8"/>
  <c r="P320" i="8"/>
  <c r="P318" i="8"/>
  <c r="P316" i="8"/>
  <c r="P314" i="8"/>
  <c r="P313" i="8"/>
  <c r="P323" i="8"/>
  <c r="P321" i="8"/>
  <c r="P319" i="8"/>
  <c r="P317" i="8"/>
  <c r="P315" i="8"/>
  <c r="S312" i="8"/>
  <c r="S314" i="8"/>
  <c r="U314" i="8" s="1"/>
  <c r="P330" i="8"/>
  <c r="P340" i="8"/>
  <c r="P338" i="8"/>
  <c r="P336" i="8"/>
  <c r="P334" i="8"/>
  <c r="P332" i="8"/>
  <c r="P331" i="8"/>
  <c r="P341" i="8"/>
  <c r="P339" i="8"/>
  <c r="P337" i="8"/>
  <c r="P335" i="8"/>
  <c r="P333" i="8"/>
  <c r="S330" i="8"/>
  <c r="S332" i="8"/>
  <c r="U332" i="8" s="1"/>
  <c r="N359" i="8"/>
  <c r="N357" i="8"/>
  <c r="N355" i="8"/>
  <c r="N353" i="8"/>
  <c r="N351" i="8"/>
  <c r="N349" i="8"/>
  <c r="N348" i="8"/>
  <c r="N358" i="8"/>
  <c r="N356" i="8"/>
  <c r="N354" i="8"/>
  <c r="N352" i="8"/>
  <c r="N350" i="8"/>
  <c r="R359" i="8"/>
  <c r="R357" i="8"/>
  <c r="R355" i="8"/>
  <c r="R353" i="8"/>
  <c r="R351" i="8"/>
  <c r="R349" i="8"/>
  <c r="R348" i="8"/>
  <c r="R358" i="8"/>
  <c r="R356" i="8"/>
  <c r="R354" i="8"/>
  <c r="R352" i="8"/>
  <c r="R350" i="8"/>
  <c r="S349" i="8"/>
  <c r="U349" i="8" s="1"/>
  <c r="S351" i="8"/>
  <c r="U351" i="8" s="1"/>
  <c r="N36" i="8"/>
  <c r="N34" i="8"/>
  <c r="N32" i="8"/>
  <c r="N30" i="8"/>
  <c r="N28" i="8"/>
  <c r="N25" i="8"/>
  <c r="N35" i="8"/>
  <c r="N33" i="8"/>
  <c r="N31" i="8"/>
  <c r="N29" i="8"/>
  <c r="N27" i="8"/>
  <c r="N26" i="8"/>
  <c r="R36" i="8"/>
  <c r="R34" i="8"/>
  <c r="R32" i="8"/>
  <c r="R30" i="8"/>
  <c r="R28" i="8"/>
  <c r="R25" i="8"/>
  <c r="R35" i="8"/>
  <c r="R33" i="8"/>
  <c r="R31" i="8"/>
  <c r="R29" i="8"/>
  <c r="R27" i="8"/>
  <c r="R26" i="8"/>
  <c r="S26" i="8"/>
  <c r="U26" i="8" s="1"/>
  <c r="S28" i="8"/>
  <c r="U28" i="8" s="1"/>
  <c r="P43" i="8"/>
  <c r="P53" i="8"/>
  <c r="P51" i="8"/>
  <c r="P49" i="8"/>
  <c r="P47" i="8"/>
  <c r="P45" i="8"/>
  <c r="P44" i="8"/>
  <c r="P54" i="8"/>
  <c r="P52" i="8"/>
  <c r="P50" i="8"/>
  <c r="P48" i="8"/>
  <c r="P46" i="8"/>
  <c r="S43" i="8"/>
  <c r="S45" i="8"/>
  <c r="U45" i="8" s="1"/>
  <c r="N72" i="8"/>
  <c r="N70" i="8"/>
  <c r="N68" i="8"/>
  <c r="N66" i="8"/>
  <c r="N64" i="8"/>
  <c r="N61" i="8"/>
  <c r="N71" i="8"/>
  <c r="N69" i="8"/>
  <c r="N67" i="8"/>
  <c r="N65" i="8"/>
  <c r="N63" i="8"/>
  <c r="N62" i="8"/>
  <c r="R72" i="8"/>
  <c r="R70" i="8"/>
  <c r="R68" i="8"/>
  <c r="R66" i="8"/>
  <c r="R64" i="8"/>
  <c r="R61" i="8"/>
  <c r="R71" i="8"/>
  <c r="R69" i="8"/>
  <c r="R67" i="8"/>
  <c r="R65" i="8"/>
  <c r="R63" i="8"/>
  <c r="R62" i="8"/>
  <c r="S62" i="8"/>
  <c r="U62" i="8" s="1"/>
  <c r="S64" i="8"/>
  <c r="U64" i="8" s="1"/>
  <c r="P79" i="8"/>
  <c r="P89" i="8"/>
  <c r="P87" i="8"/>
  <c r="P85" i="8"/>
  <c r="P83" i="8"/>
  <c r="P81" i="8"/>
  <c r="P80" i="8"/>
  <c r="P90" i="8"/>
  <c r="P88" i="8"/>
  <c r="P86" i="8"/>
  <c r="P84" i="8"/>
  <c r="P82" i="8"/>
  <c r="R81" i="8"/>
  <c r="Q133" i="11"/>
  <c r="R85" i="8"/>
  <c r="P115" i="8"/>
  <c r="P125" i="8"/>
  <c r="P123" i="8"/>
  <c r="P121" i="8"/>
  <c r="P119" i="8"/>
  <c r="P117" i="8"/>
  <c r="P116" i="8"/>
  <c r="P126" i="8"/>
  <c r="P124" i="8"/>
  <c r="P122" i="8"/>
  <c r="P120" i="8"/>
  <c r="P118" i="8"/>
  <c r="S115" i="8"/>
  <c r="S117" i="8"/>
  <c r="U117" i="8" s="1"/>
  <c r="N144" i="8"/>
  <c r="N142" i="8"/>
  <c r="N140" i="8"/>
  <c r="N138" i="8"/>
  <c r="N136" i="8"/>
  <c r="N143" i="8"/>
  <c r="N141" i="8"/>
  <c r="N139" i="8"/>
  <c r="N137" i="8"/>
  <c r="N135" i="8"/>
  <c r="N133" i="8"/>
  <c r="N134" i="8"/>
  <c r="R144" i="8"/>
  <c r="R142" i="8"/>
  <c r="R140" i="8"/>
  <c r="R138" i="8"/>
  <c r="R136" i="8"/>
  <c r="R143" i="8"/>
  <c r="R141" i="8"/>
  <c r="R139" i="8"/>
  <c r="R137" i="8"/>
  <c r="R135" i="8"/>
  <c r="R134" i="8"/>
  <c r="R133" i="8"/>
  <c r="S134" i="8"/>
  <c r="U134" i="8" s="1"/>
  <c r="S136" i="8"/>
  <c r="U136" i="8" s="1"/>
  <c r="P152" i="8"/>
  <c r="P153" i="8"/>
  <c r="P155" i="8"/>
  <c r="P157" i="8"/>
  <c r="P159" i="8"/>
  <c r="P161" i="8"/>
  <c r="P151" i="8"/>
  <c r="P154" i="8"/>
  <c r="P156" i="8"/>
  <c r="P158" i="8"/>
  <c r="P160" i="8"/>
  <c r="P162" i="8"/>
  <c r="S151" i="8"/>
  <c r="S153" i="8"/>
  <c r="U153" i="8" s="1"/>
  <c r="N180" i="8"/>
  <c r="N178" i="8"/>
  <c r="N176" i="8"/>
  <c r="N174" i="8"/>
  <c r="N172" i="8"/>
  <c r="N170" i="8"/>
  <c r="N169" i="8"/>
  <c r="N179" i="8"/>
  <c r="N177" i="8"/>
  <c r="N175" i="8"/>
  <c r="N173" i="8"/>
  <c r="N171" i="8"/>
  <c r="R180" i="8"/>
  <c r="R178" i="8"/>
  <c r="R176" i="8"/>
  <c r="R174" i="8"/>
  <c r="R172" i="8"/>
  <c r="R170" i="8"/>
  <c r="R169" i="8"/>
  <c r="R179" i="8"/>
  <c r="R177" i="8"/>
  <c r="R175" i="8"/>
  <c r="R173" i="8"/>
  <c r="R171" i="8"/>
  <c r="S170" i="8"/>
  <c r="U170" i="8" s="1"/>
  <c r="S172" i="8"/>
  <c r="U172" i="8" s="1"/>
  <c r="N214" i="8"/>
  <c r="N212" i="8"/>
  <c r="N210" i="8"/>
  <c r="N208" i="8"/>
  <c r="N206" i="8"/>
  <c r="N215" i="8"/>
  <c r="N213" i="8"/>
  <c r="N211" i="8"/>
  <c r="N209" i="8"/>
  <c r="N207" i="8"/>
  <c r="N204" i="8"/>
  <c r="N205" i="8"/>
  <c r="R214" i="8"/>
  <c r="R212" i="8"/>
  <c r="R210" i="8"/>
  <c r="R208" i="8"/>
  <c r="R206" i="8"/>
  <c r="R215" i="8"/>
  <c r="R213" i="8"/>
  <c r="R211" i="8"/>
  <c r="R209" i="8"/>
  <c r="R207" i="8"/>
  <c r="R204" i="8"/>
  <c r="R205" i="8"/>
  <c r="S205" i="8"/>
  <c r="U205" i="8" s="1"/>
  <c r="S207" i="8"/>
  <c r="U207" i="8" s="1"/>
  <c r="P233" i="8"/>
  <c r="P231" i="8"/>
  <c r="P229" i="8"/>
  <c r="P227" i="8"/>
  <c r="P225" i="8"/>
  <c r="P222" i="8"/>
  <c r="P232" i="8"/>
  <c r="P230" i="8"/>
  <c r="P228" i="8"/>
  <c r="P226" i="8"/>
  <c r="P224" i="8"/>
  <c r="P223" i="8"/>
  <c r="S222" i="8"/>
  <c r="S224" i="8"/>
  <c r="U224" i="8" s="1"/>
  <c r="N250" i="8"/>
  <c r="N248" i="8"/>
  <c r="N246" i="8"/>
  <c r="N244" i="8"/>
  <c r="N242" i="8"/>
  <c r="N241" i="8"/>
  <c r="N251" i="8"/>
  <c r="N249" i="8"/>
  <c r="N247" i="8"/>
  <c r="N245" i="8"/>
  <c r="N243" i="8"/>
  <c r="N240" i="8"/>
  <c r="R250" i="8"/>
  <c r="R248" i="8"/>
  <c r="R246" i="8"/>
  <c r="R244" i="8"/>
  <c r="R242" i="8"/>
  <c r="R241" i="8"/>
  <c r="R251" i="8"/>
  <c r="R249" i="8"/>
  <c r="R247" i="8"/>
  <c r="R245" i="8"/>
  <c r="R243" i="8"/>
  <c r="R240" i="8"/>
  <c r="S241" i="8"/>
  <c r="U241" i="8" s="1"/>
  <c r="S243" i="8"/>
  <c r="U243" i="8" s="1"/>
  <c r="P269" i="8"/>
  <c r="P267" i="8"/>
  <c r="P265" i="8"/>
  <c r="P263" i="8"/>
  <c r="P261" i="8"/>
  <c r="P258" i="8"/>
  <c r="P259" i="8"/>
  <c r="P268" i="8"/>
  <c r="P266" i="8"/>
  <c r="P264" i="8"/>
  <c r="P262" i="8"/>
  <c r="P260" i="8"/>
  <c r="S258" i="8"/>
  <c r="S260" i="8"/>
  <c r="U260" i="8" s="1"/>
  <c r="N276" i="8"/>
  <c r="N286" i="8"/>
  <c r="N284" i="8"/>
  <c r="N282" i="8"/>
  <c r="N280" i="8"/>
  <c r="N278" i="8"/>
  <c r="N277" i="8"/>
  <c r="N287" i="8"/>
  <c r="N285" i="8"/>
  <c r="N283" i="8"/>
  <c r="N281" i="8"/>
  <c r="N279" i="8"/>
  <c r="R276" i="8"/>
  <c r="R286" i="8"/>
  <c r="R284" i="8"/>
  <c r="R282" i="8"/>
  <c r="R280" i="8"/>
  <c r="R278" i="8"/>
  <c r="R277" i="8"/>
  <c r="R287" i="8"/>
  <c r="R285" i="8"/>
  <c r="R283" i="8"/>
  <c r="R281" i="8"/>
  <c r="R279" i="8"/>
  <c r="O108" i="8"/>
  <c r="O106" i="8"/>
  <c r="O104" i="8"/>
  <c r="O102" i="8"/>
  <c r="O100" i="8"/>
  <c r="V100" i="8" s="1"/>
  <c r="O97" i="8"/>
  <c r="O107" i="8"/>
  <c r="O105" i="8"/>
  <c r="O103" i="8"/>
  <c r="O101" i="8"/>
  <c r="O99" i="8"/>
  <c r="V99" i="8" s="1"/>
  <c r="O98" i="8"/>
  <c r="V98" i="8" s="1"/>
  <c r="Q105" i="8"/>
  <c r="O305" i="8"/>
  <c r="O304" i="8"/>
  <c r="O302" i="8"/>
  <c r="O300" i="8"/>
  <c r="O298" i="8"/>
  <c r="O296" i="8"/>
  <c r="V296" i="8" s="1"/>
  <c r="O295" i="8"/>
  <c r="V295" i="8" s="1"/>
  <c r="O303" i="8"/>
  <c r="O301" i="8"/>
  <c r="O299" i="8"/>
  <c r="O297" i="8"/>
  <c r="V297" i="8" s="1"/>
  <c r="O294" i="8"/>
  <c r="Q322" i="8"/>
  <c r="Q320" i="8"/>
  <c r="Q318" i="8"/>
  <c r="Q316" i="8"/>
  <c r="Q314" i="8"/>
  <c r="Q313" i="8"/>
  <c r="Q323" i="8"/>
  <c r="Q321" i="8"/>
  <c r="Q319" i="8"/>
  <c r="Q317" i="8"/>
  <c r="Q315" i="8"/>
  <c r="Q312" i="8"/>
  <c r="Q340" i="8"/>
  <c r="Q338" i="8"/>
  <c r="Q336" i="8"/>
  <c r="Q334" i="8"/>
  <c r="Q332" i="8"/>
  <c r="Q331" i="8"/>
  <c r="Q341" i="8"/>
  <c r="Q339" i="8"/>
  <c r="Q337" i="8"/>
  <c r="Q335" i="8"/>
  <c r="Q333" i="8"/>
  <c r="Q330" i="8"/>
  <c r="O359" i="8"/>
  <c r="O357" i="8"/>
  <c r="O355" i="8"/>
  <c r="O353" i="8"/>
  <c r="O351" i="8"/>
  <c r="V351" i="8" s="1"/>
  <c r="O349" i="8"/>
  <c r="V349" i="8" s="1"/>
  <c r="O348" i="8"/>
  <c r="V348" i="8" s="1"/>
  <c r="O358" i="8"/>
  <c r="O356" i="8"/>
  <c r="O354" i="8"/>
  <c r="O352" i="8"/>
  <c r="O350" i="8"/>
  <c r="V350" i="8" s="1"/>
  <c r="O36" i="8"/>
  <c r="O34" i="8"/>
  <c r="O32" i="8"/>
  <c r="O30" i="8"/>
  <c r="O28" i="8"/>
  <c r="V28" i="8" s="1"/>
  <c r="O25" i="8"/>
  <c r="O35" i="8"/>
  <c r="O33" i="8"/>
  <c r="O31" i="8"/>
  <c r="O29" i="8"/>
  <c r="O27" i="8"/>
  <c r="V27" i="8" s="1"/>
  <c r="O26" i="8"/>
  <c r="V26" i="8" s="1"/>
  <c r="Q53" i="8"/>
  <c r="Q51" i="8"/>
  <c r="Q49" i="8"/>
  <c r="Q47" i="8"/>
  <c r="Q45" i="8"/>
  <c r="Q44" i="8"/>
  <c r="Q54" i="8"/>
  <c r="Q52" i="8"/>
  <c r="Q50" i="8"/>
  <c r="Q48" i="8"/>
  <c r="Q46" i="8"/>
  <c r="Q43" i="8"/>
  <c r="O72" i="8"/>
  <c r="O70" i="8"/>
  <c r="O68" i="8"/>
  <c r="O66" i="8"/>
  <c r="O64" i="8"/>
  <c r="V64" i="8" s="1"/>
  <c r="O61" i="8"/>
  <c r="O71" i="8"/>
  <c r="O69" i="8"/>
  <c r="O67" i="8"/>
  <c r="O65" i="8"/>
  <c r="O63" i="8"/>
  <c r="V63" i="8" s="1"/>
  <c r="O62" i="8"/>
  <c r="V62" i="8" s="1"/>
  <c r="Q89" i="8"/>
  <c r="Q87" i="8"/>
  <c r="Q85" i="8"/>
  <c r="Q83" i="8"/>
  <c r="Q81" i="8"/>
  <c r="Q80" i="8"/>
  <c r="Q90" i="8"/>
  <c r="Q88" i="8"/>
  <c r="Q86" i="8"/>
  <c r="Q84" i="8"/>
  <c r="Q82" i="8"/>
  <c r="Q79" i="8"/>
  <c r="R82" i="8"/>
  <c r="Q134" i="11"/>
  <c r="R86" i="8"/>
  <c r="Q125" i="8"/>
  <c r="Q123" i="8"/>
  <c r="Q121" i="8"/>
  <c r="Q119" i="8"/>
  <c r="Q117" i="8"/>
  <c r="Q116" i="8"/>
  <c r="Q126" i="8"/>
  <c r="Q124" i="8"/>
  <c r="Q122" i="8"/>
  <c r="Q120" i="8"/>
  <c r="Q118" i="8"/>
  <c r="Q115" i="8"/>
  <c r="O143" i="8"/>
  <c r="O141" i="8"/>
  <c r="O139" i="8"/>
  <c r="O137" i="8"/>
  <c r="O135" i="8"/>
  <c r="V135" i="8" s="1"/>
  <c r="O144" i="8"/>
  <c r="O142" i="8"/>
  <c r="O140" i="8"/>
  <c r="O138" i="8"/>
  <c r="O136" i="8"/>
  <c r="V136" i="8" s="1"/>
  <c r="O133" i="8"/>
  <c r="O134" i="8"/>
  <c r="V134" i="8" s="1"/>
  <c r="Q151" i="8"/>
  <c r="Q154" i="8"/>
  <c r="Q156" i="8"/>
  <c r="Q158" i="8"/>
  <c r="Q160" i="8"/>
  <c r="Q162" i="8"/>
  <c r="Q152" i="8"/>
  <c r="Q153" i="8"/>
  <c r="Q155" i="8"/>
  <c r="Q157" i="8"/>
  <c r="Q159" i="8"/>
  <c r="Q161" i="8"/>
  <c r="O180" i="8"/>
  <c r="O178" i="8"/>
  <c r="O176" i="8"/>
  <c r="O174" i="8"/>
  <c r="O172" i="8"/>
  <c r="V172" i="8" s="1"/>
  <c r="O170" i="8"/>
  <c r="V170" i="8" s="1"/>
  <c r="O169" i="8"/>
  <c r="V169" i="8" s="1"/>
  <c r="O179" i="8"/>
  <c r="O177" i="8"/>
  <c r="O175" i="8"/>
  <c r="O173" i="8"/>
  <c r="O171" i="8"/>
  <c r="V171" i="8" s="1"/>
  <c r="O215" i="8"/>
  <c r="O213" i="8"/>
  <c r="O211" i="8"/>
  <c r="O209" i="8"/>
  <c r="O207" i="8"/>
  <c r="V207" i="8" s="1"/>
  <c r="O204" i="8"/>
  <c r="O205" i="8"/>
  <c r="V205" i="8" s="1"/>
  <c r="O214" i="8"/>
  <c r="O212" i="8"/>
  <c r="O210" i="8"/>
  <c r="O208" i="8"/>
  <c r="O206" i="8"/>
  <c r="V206" i="8" s="1"/>
  <c r="Q222" i="8"/>
  <c r="Q232" i="8"/>
  <c r="Q230" i="8"/>
  <c r="Q228" i="8"/>
  <c r="Q226" i="8"/>
  <c r="Q224" i="8"/>
  <c r="Q223" i="8"/>
  <c r="Q233" i="8"/>
  <c r="Q231" i="8"/>
  <c r="Q229" i="8"/>
  <c r="Q227" i="8"/>
  <c r="Q225" i="8"/>
  <c r="O251" i="8"/>
  <c r="O249" i="8"/>
  <c r="O247" i="8"/>
  <c r="O245" i="8"/>
  <c r="O243" i="8"/>
  <c r="V243" i="8" s="1"/>
  <c r="O240" i="8"/>
  <c r="O250" i="8"/>
  <c r="O248" i="8"/>
  <c r="O246" i="8"/>
  <c r="O244" i="8"/>
  <c r="O242" i="8"/>
  <c r="V242" i="8" s="1"/>
  <c r="O241" i="8"/>
  <c r="V241" i="8" s="1"/>
  <c r="Q269" i="8"/>
  <c r="Q267" i="8"/>
  <c r="Q265" i="8"/>
  <c r="Q263" i="8"/>
  <c r="Q261" i="8"/>
  <c r="Q258" i="8"/>
  <c r="Q259" i="8"/>
  <c r="Q268" i="8"/>
  <c r="Q266" i="8"/>
  <c r="Q264" i="8"/>
  <c r="Q262" i="8"/>
  <c r="Q260" i="8"/>
  <c r="O286" i="8"/>
  <c r="O284" i="8"/>
  <c r="O282" i="8"/>
  <c r="O280" i="8"/>
  <c r="O278" i="8"/>
  <c r="V278" i="8" s="1"/>
  <c r="O277" i="8"/>
  <c r="V277" i="8" s="1"/>
  <c r="O287" i="8"/>
  <c r="O285" i="8"/>
  <c r="O283" i="8"/>
  <c r="O281" i="8"/>
  <c r="O279" i="8"/>
  <c r="V279" i="8" s="1"/>
  <c r="O276" i="8"/>
  <c r="P97" i="8"/>
  <c r="P107" i="8"/>
  <c r="P105" i="8"/>
  <c r="P103" i="8"/>
  <c r="P101" i="8"/>
  <c r="P99" i="8"/>
  <c r="P98" i="8"/>
  <c r="P108" i="8"/>
  <c r="P106" i="8"/>
  <c r="P104" i="8"/>
  <c r="P102" i="8"/>
  <c r="P100" i="8"/>
  <c r="E473" i="8"/>
  <c r="P304" i="8"/>
  <c r="P305" i="8"/>
  <c r="P303" i="8"/>
  <c r="P301" i="8"/>
  <c r="P299" i="8"/>
  <c r="P297" i="8"/>
  <c r="P294" i="8"/>
  <c r="P302" i="8"/>
  <c r="P300" i="8"/>
  <c r="P298" i="8"/>
  <c r="P296" i="8"/>
  <c r="P295" i="8"/>
  <c r="C474" i="8"/>
  <c r="G474" i="8"/>
  <c r="S294" i="8"/>
  <c r="E475" i="8"/>
  <c r="C476" i="8"/>
  <c r="G476" i="8"/>
  <c r="S296" i="8"/>
  <c r="U296" i="8" s="1"/>
  <c r="E477" i="8"/>
  <c r="C478" i="8"/>
  <c r="G478" i="8"/>
  <c r="S298" i="8"/>
  <c r="E479" i="8"/>
  <c r="D480" i="8"/>
  <c r="C481" i="8"/>
  <c r="B482" i="8"/>
  <c r="F482" i="8"/>
  <c r="E483" i="8"/>
  <c r="D484" i="8"/>
  <c r="C491" i="8"/>
  <c r="N323" i="8"/>
  <c r="N321" i="8"/>
  <c r="N319" i="8"/>
  <c r="N317" i="8"/>
  <c r="N315" i="8"/>
  <c r="N312" i="8"/>
  <c r="N322" i="8"/>
  <c r="N320" i="8"/>
  <c r="N318" i="8"/>
  <c r="N316" i="8"/>
  <c r="N314" i="8"/>
  <c r="N313" i="8"/>
  <c r="G491" i="8"/>
  <c r="R323" i="8"/>
  <c r="R321" i="8"/>
  <c r="R319" i="8"/>
  <c r="R317" i="8"/>
  <c r="R315" i="8"/>
  <c r="R312" i="8"/>
  <c r="R322" i="8"/>
  <c r="R320" i="8"/>
  <c r="R318" i="8"/>
  <c r="R316" i="8"/>
  <c r="R314" i="8"/>
  <c r="R313" i="8"/>
  <c r="E492" i="8"/>
  <c r="N341" i="8"/>
  <c r="N339" i="8"/>
  <c r="N337" i="8"/>
  <c r="N335" i="8"/>
  <c r="N333" i="8"/>
  <c r="N330" i="8"/>
  <c r="N340" i="8"/>
  <c r="N338" i="8"/>
  <c r="N336" i="8"/>
  <c r="N334" i="8"/>
  <c r="N332" i="8"/>
  <c r="N331" i="8"/>
  <c r="R341" i="8"/>
  <c r="R339" i="8"/>
  <c r="R337" i="8"/>
  <c r="R335" i="8"/>
  <c r="R333" i="8"/>
  <c r="R330" i="8"/>
  <c r="R340" i="8"/>
  <c r="R338" i="8"/>
  <c r="R336" i="8"/>
  <c r="R334" i="8"/>
  <c r="R332" i="8"/>
  <c r="R331" i="8"/>
  <c r="P349" i="8"/>
  <c r="P348" i="8"/>
  <c r="P358" i="8"/>
  <c r="P356" i="8"/>
  <c r="P354" i="8"/>
  <c r="P352" i="8"/>
  <c r="P350" i="8"/>
  <c r="P359" i="8"/>
  <c r="P357" i="8"/>
  <c r="P355" i="8"/>
  <c r="P353" i="8"/>
  <c r="P351" i="8"/>
  <c r="S360" i="8"/>
  <c r="P25" i="8"/>
  <c r="P35" i="8"/>
  <c r="P33" i="8"/>
  <c r="P31" i="8"/>
  <c r="P29" i="8"/>
  <c r="P27" i="8"/>
  <c r="P26" i="8"/>
  <c r="P36" i="8"/>
  <c r="P34" i="8"/>
  <c r="P32" i="8"/>
  <c r="P30" i="8"/>
  <c r="P28" i="8"/>
  <c r="S37" i="8"/>
  <c r="U25" i="8"/>
  <c r="N54" i="8"/>
  <c r="N52" i="8"/>
  <c r="N50" i="8"/>
  <c r="N48" i="8"/>
  <c r="N46" i="8"/>
  <c r="N43" i="8"/>
  <c r="N53" i="8"/>
  <c r="N51" i="8"/>
  <c r="N49" i="8"/>
  <c r="N47" i="8"/>
  <c r="N45" i="8"/>
  <c r="N44" i="8"/>
  <c r="R54" i="8"/>
  <c r="R52" i="8"/>
  <c r="R50" i="8"/>
  <c r="R48" i="8"/>
  <c r="R46" i="8"/>
  <c r="R43" i="8"/>
  <c r="R53" i="8"/>
  <c r="R51" i="8"/>
  <c r="R49" i="8"/>
  <c r="R47" i="8"/>
  <c r="R45" i="8"/>
  <c r="R44" i="8"/>
  <c r="P61" i="8"/>
  <c r="P71" i="8"/>
  <c r="P69" i="8"/>
  <c r="P67" i="8"/>
  <c r="P65" i="8"/>
  <c r="P63" i="8"/>
  <c r="P62" i="8"/>
  <c r="P72" i="8"/>
  <c r="P70" i="8"/>
  <c r="P68" i="8"/>
  <c r="P66" i="8"/>
  <c r="P64" i="8"/>
  <c r="S73" i="8"/>
  <c r="U61" i="8"/>
  <c r="N90" i="8"/>
  <c r="N88" i="8"/>
  <c r="N86" i="8"/>
  <c r="N84" i="8"/>
  <c r="N82" i="8"/>
  <c r="N79" i="8"/>
  <c r="N89" i="8"/>
  <c r="N87" i="8"/>
  <c r="N85" i="8"/>
  <c r="N83" i="8"/>
  <c r="N81" i="8"/>
  <c r="N80" i="8"/>
  <c r="Q135" i="11"/>
  <c r="R87" i="8"/>
  <c r="R91" i="8" s="1"/>
  <c r="N126" i="8"/>
  <c r="N124" i="8"/>
  <c r="N122" i="8"/>
  <c r="N120" i="8"/>
  <c r="N118" i="8"/>
  <c r="N115" i="8"/>
  <c r="N125" i="8"/>
  <c r="N123" i="8"/>
  <c r="N121" i="8"/>
  <c r="N119" i="8"/>
  <c r="N117" i="8"/>
  <c r="N116" i="8"/>
  <c r="R126" i="8"/>
  <c r="R124" i="8"/>
  <c r="R122" i="8"/>
  <c r="R120" i="8"/>
  <c r="R118" i="8"/>
  <c r="R115" i="8"/>
  <c r="R125" i="8"/>
  <c r="R123" i="8"/>
  <c r="R121" i="8"/>
  <c r="R119" i="8"/>
  <c r="R117" i="8"/>
  <c r="R116" i="8"/>
  <c r="P143" i="8"/>
  <c r="P141" i="8"/>
  <c r="P139" i="8"/>
  <c r="P137" i="8"/>
  <c r="P135" i="8"/>
  <c r="P134" i="8"/>
  <c r="P144" i="8"/>
  <c r="P142" i="8"/>
  <c r="P140" i="8"/>
  <c r="P138" i="8"/>
  <c r="P136" i="8"/>
  <c r="P133" i="8"/>
  <c r="S145" i="8"/>
  <c r="U133" i="8"/>
  <c r="N151" i="8"/>
  <c r="N154" i="8"/>
  <c r="N156" i="8"/>
  <c r="N158" i="8"/>
  <c r="N160" i="8"/>
  <c r="N162" i="8"/>
  <c r="N152" i="8"/>
  <c r="N153" i="8"/>
  <c r="N155" i="8"/>
  <c r="N157" i="8"/>
  <c r="N159" i="8"/>
  <c r="N161" i="8"/>
  <c r="R151" i="8"/>
  <c r="R154" i="8"/>
  <c r="R156" i="8"/>
  <c r="R158" i="8"/>
  <c r="R160" i="8"/>
  <c r="R162" i="8"/>
  <c r="R152" i="8"/>
  <c r="R153" i="8"/>
  <c r="R155" i="8"/>
  <c r="R157" i="8"/>
  <c r="R159" i="8"/>
  <c r="R161" i="8"/>
  <c r="P170" i="8"/>
  <c r="P169" i="8"/>
  <c r="P179" i="8"/>
  <c r="P177" i="8"/>
  <c r="P175" i="8"/>
  <c r="P173" i="8"/>
  <c r="P171" i="8"/>
  <c r="P180" i="8"/>
  <c r="P178" i="8"/>
  <c r="P176" i="8"/>
  <c r="P174" i="8"/>
  <c r="P172" i="8"/>
  <c r="P215" i="8"/>
  <c r="P213" i="8"/>
  <c r="P211" i="8"/>
  <c r="P209" i="8"/>
  <c r="P207" i="8"/>
  <c r="P204" i="8"/>
  <c r="P205" i="8"/>
  <c r="P214" i="8"/>
  <c r="P212" i="8"/>
  <c r="P210" i="8"/>
  <c r="P208" i="8"/>
  <c r="P206" i="8"/>
  <c r="S216" i="8"/>
  <c r="U204" i="8"/>
  <c r="N232" i="8"/>
  <c r="N230" i="8"/>
  <c r="N228" i="8"/>
  <c r="N226" i="8"/>
  <c r="N224" i="8"/>
  <c r="N223" i="8"/>
  <c r="N233" i="8"/>
  <c r="N231" i="8"/>
  <c r="N229" i="8"/>
  <c r="N227" i="8"/>
  <c r="N225" i="8"/>
  <c r="N222" i="8"/>
  <c r="R232" i="8"/>
  <c r="R230" i="8"/>
  <c r="R228" i="8"/>
  <c r="R226" i="8"/>
  <c r="R224" i="8"/>
  <c r="R223" i="8"/>
  <c r="R233" i="8"/>
  <c r="R231" i="8"/>
  <c r="R229" i="8"/>
  <c r="R227" i="8"/>
  <c r="R225" i="8"/>
  <c r="R222" i="8"/>
  <c r="P251" i="8"/>
  <c r="P249" i="8"/>
  <c r="P247" i="8"/>
  <c r="P245" i="8"/>
  <c r="P243" i="8"/>
  <c r="P240" i="8"/>
  <c r="P250" i="8"/>
  <c r="P248" i="8"/>
  <c r="P246" i="8"/>
  <c r="P244" i="8"/>
  <c r="P242" i="8"/>
  <c r="P241" i="8"/>
  <c r="S252" i="8"/>
  <c r="U240" i="8"/>
  <c r="N259" i="8"/>
  <c r="N268" i="8"/>
  <c r="N266" i="8"/>
  <c r="N264" i="8"/>
  <c r="N262" i="8"/>
  <c r="N260" i="8"/>
  <c r="N269" i="8"/>
  <c r="N267" i="8"/>
  <c r="N265" i="8"/>
  <c r="N263" i="8"/>
  <c r="N261" i="8"/>
  <c r="N258" i="8"/>
  <c r="R259" i="8"/>
  <c r="R268" i="8"/>
  <c r="R266" i="8"/>
  <c r="R264" i="8"/>
  <c r="R262" i="8"/>
  <c r="R260" i="8"/>
  <c r="R269" i="8"/>
  <c r="R267" i="8"/>
  <c r="R265" i="8"/>
  <c r="R263" i="8"/>
  <c r="R261" i="8"/>
  <c r="R258" i="8"/>
  <c r="P287" i="8"/>
  <c r="P285" i="8"/>
  <c r="P283" i="8"/>
  <c r="P281" i="8"/>
  <c r="P279" i="8"/>
  <c r="P276" i="8"/>
  <c r="P286" i="8"/>
  <c r="P284" i="8"/>
  <c r="P282" i="8"/>
  <c r="P280" i="8"/>
  <c r="P278" i="8"/>
  <c r="P277" i="8"/>
  <c r="S288" i="8"/>
  <c r="U276" i="8"/>
  <c r="Q103" i="8"/>
  <c r="R305" i="8"/>
  <c r="R303" i="8"/>
  <c r="R304" i="8"/>
  <c r="R294" i="8"/>
  <c r="R302" i="8"/>
  <c r="R300" i="8"/>
  <c r="R298" i="8"/>
  <c r="R296" i="8"/>
  <c r="R295" i="8"/>
  <c r="R301" i="8"/>
  <c r="R299" i="8"/>
  <c r="R297" i="8"/>
  <c r="O323" i="8"/>
  <c r="O321" i="8"/>
  <c r="O319" i="8"/>
  <c r="O317" i="8"/>
  <c r="O315" i="8"/>
  <c r="V315" i="8" s="1"/>
  <c r="O312" i="8"/>
  <c r="O322" i="8"/>
  <c r="O320" i="8"/>
  <c r="O318" i="8"/>
  <c r="O316" i="8"/>
  <c r="O314" i="8"/>
  <c r="V314" i="8" s="1"/>
  <c r="O313" i="8"/>
  <c r="V313" i="8" s="1"/>
  <c r="O341" i="8"/>
  <c r="O339" i="8"/>
  <c r="O337" i="8"/>
  <c r="O335" i="8"/>
  <c r="O333" i="8"/>
  <c r="V333" i="8" s="1"/>
  <c r="O330" i="8"/>
  <c r="O340" i="8"/>
  <c r="O338" i="8"/>
  <c r="O336" i="8"/>
  <c r="O334" i="8"/>
  <c r="O332" i="8"/>
  <c r="V332" i="8" s="1"/>
  <c r="O331" i="8"/>
  <c r="V331" i="8" s="1"/>
  <c r="Q358" i="8"/>
  <c r="Q356" i="8"/>
  <c r="Q354" i="8"/>
  <c r="Q352" i="8"/>
  <c r="Q350" i="8"/>
  <c r="Q359" i="8"/>
  <c r="Q357" i="8"/>
  <c r="Q355" i="8"/>
  <c r="Q353" i="8"/>
  <c r="Q351" i="8"/>
  <c r="Q349" i="8"/>
  <c r="Q348" i="8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S187" i="8"/>
  <c r="U187" i="8" s="1"/>
  <c r="S189" i="8"/>
  <c r="U189" i="8" s="1"/>
  <c r="S438" i="8"/>
  <c r="U438" i="8" s="1"/>
  <c r="S440" i="8"/>
  <c r="U440" i="8" s="1"/>
  <c r="S455" i="8"/>
  <c r="U455" i="8" s="1"/>
  <c r="N132" i="11"/>
  <c r="N133" i="11"/>
  <c r="N131" i="11"/>
  <c r="N134" i="11"/>
  <c r="S8" i="8"/>
  <c r="U8" i="8" s="1"/>
  <c r="S10" i="8"/>
  <c r="U10" i="8" s="1"/>
  <c r="S457" i="8"/>
  <c r="U457" i="8" s="1"/>
  <c r="S439" i="8"/>
  <c r="U439" i="8" s="1"/>
  <c r="S456" i="8"/>
  <c r="U456" i="8" s="1"/>
  <c r="S458" i="8"/>
  <c r="U458" i="8" s="1"/>
  <c r="S12" i="14"/>
  <c r="S186" i="8"/>
  <c r="U186" i="8" s="1"/>
  <c r="S188" i="8"/>
  <c r="U188" i="8" s="1"/>
  <c r="S190" i="8"/>
  <c r="E156" i="11"/>
  <c r="E158" i="11"/>
  <c r="H157" i="11"/>
  <c r="K156" i="11"/>
  <c r="K158" i="11"/>
  <c r="N157" i="11"/>
  <c r="Q156" i="11"/>
  <c r="Q158" i="11"/>
  <c r="T157" i="11"/>
  <c r="S7" i="8"/>
  <c r="U7" i="8" s="1"/>
  <c r="S9" i="8"/>
  <c r="U9" i="8" s="1"/>
  <c r="S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E128" i="11"/>
  <c r="H129" i="11"/>
  <c r="K128" i="11"/>
  <c r="K130" i="11"/>
  <c r="E129" i="11"/>
  <c r="E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R18" i="8"/>
  <c r="G19" i="8"/>
  <c r="H21" i="8" s="1"/>
  <c r="R17" i="8"/>
  <c r="G55" i="8"/>
  <c r="H57" i="8" s="1"/>
  <c r="G127" i="8"/>
  <c r="H129" i="8" s="1"/>
  <c r="G163" i="8"/>
  <c r="H165" i="8" s="1"/>
  <c r="R197" i="8"/>
  <c r="R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R16" i="8"/>
  <c r="R195" i="8"/>
  <c r="E438" i="8"/>
  <c r="E406" i="8"/>
  <c r="C371" i="8"/>
  <c r="M368" i="8"/>
  <c r="R15" i="8"/>
  <c r="R14" i="8"/>
  <c r="R13" i="8"/>
  <c r="R194" i="8"/>
  <c r="R193" i="8"/>
  <c r="R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M511" i="8"/>
  <c r="M515" i="8"/>
  <c r="M519" i="8"/>
  <c r="C509" i="8"/>
  <c r="G509" i="8"/>
  <c r="E510" i="8"/>
  <c r="G531" i="8"/>
  <c r="B510" i="8"/>
  <c r="F510" i="8"/>
  <c r="B512" i="8"/>
  <c r="F512" i="8"/>
  <c r="B514" i="8"/>
  <c r="F514" i="8"/>
  <c r="E518" i="8"/>
  <c r="M509" i="8"/>
  <c r="M513" i="8"/>
  <c r="M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M510" i="8"/>
  <c r="M514" i="8"/>
  <c r="M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M512" i="8"/>
  <c r="M516" i="8"/>
  <c r="M520" i="8"/>
  <c r="D509" i="8"/>
  <c r="D511" i="8"/>
  <c r="D513" i="8"/>
  <c r="D515" i="8"/>
  <c r="C516" i="8"/>
  <c r="B517" i="8"/>
  <c r="F517" i="8"/>
  <c r="D519" i="8"/>
  <c r="C520" i="8"/>
  <c r="D494" i="8"/>
  <c r="M498" i="8"/>
  <c r="M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M493" i="8"/>
  <c r="M497" i="8"/>
  <c r="M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M492" i="8"/>
  <c r="M496" i="8"/>
  <c r="M500" i="8"/>
  <c r="E367" i="8"/>
  <c r="Q129" i="11"/>
  <c r="M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M494" i="8"/>
  <c r="G442" i="8"/>
  <c r="G460" i="8"/>
  <c r="B163" i="8"/>
  <c r="G369" i="8"/>
  <c r="G388" i="8"/>
  <c r="G405" i="8"/>
  <c r="G424" i="8"/>
  <c r="G441" i="8"/>
  <c r="M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M491" i="8"/>
  <c r="M495" i="8"/>
  <c r="M499" i="8"/>
  <c r="D499" i="8"/>
  <c r="E531" i="8"/>
  <c r="G370" i="8"/>
  <c r="C360" i="8"/>
  <c r="F529" i="8"/>
  <c r="H159" i="11"/>
  <c r="M360" i="8"/>
  <c r="F371" i="8"/>
  <c r="Q130" i="11"/>
  <c r="M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R191" i="8"/>
  <c r="K159" i="11"/>
  <c r="B410" i="8"/>
  <c r="B360" i="8"/>
  <c r="F360" i="8"/>
  <c r="E360" i="8"/>
  <c r="D360" i="8"/>
  <c r="B109" i="8"/>
  <c r="C109" i="8"/>
  <c r="T130" i="11"/>
  <c r="F109" i="8"/>
  <c r="G111" i="8" s="1"/>
  <c r="O18" i="8"/>
  <c r="E109" i="8"/>
  <c r="C181" i="8"/>
  <c r="P18" i="8"/>
  <c r="R9" i="8"/>
  <c r="E131" i="11"/>
  <c r="G366" i="8"/>
  <c r="N129" i="11"/>
  <c r="B145" i="8"/>
  <c r="D324" i="8"/>
  <c r="N7" i="8"/>
  <c r="H131" i="11"/>
  <c r="K131" i="11"/>
  <c r="R188" i="8"/>
  <c r="R12" i="8"/>
  <c r="R8" i="8"/>
  <c r="R11" i="8"/>
  <c r="R7" i="8"/>
  <c r="R10" i="8"/>
  <c r="D443" i="8"/>
  <c r="R189" i="8"/>
  <c r="Q159" i="11"/>
  <c r="D109" i="8"/>
  <c r="R186" i="8"/>
  <c r="R190" i="8"/>
  <c r="T159" i="11"/>
  <c r="R187" i="8"/>
  <c r="C456" i="8"/>
  <c r="N190" i="8"/>
  <c r="N188" i="8"/>
  <c r="N194" i="8"/>
  <c r="N187" i="8"/>
  <c r="E270" i="8"/>
  <c r="B91" i="8"/>
  <c r="C306" i="8"/>
  <c r="E324" i="8"/>
  <c r="Q191" i="8"/>
  <c r="N196" i="8"/>
  <c r="Q197" i="8"/>
  <c r="N192" i="8"/>
  <c r="E216" i="8"/>
  <c r="C145" i="8"/>
  <c r="B369" i="8"/>
  <c r="F375" i="8"/>
  <c r="M181" i="8"/>
  <c r="D376" i="8"/>
  <c r="M163" i="8"/>
  <c r="B252" i="8"/>
  <c r="P8" i="8"/>
  <c r="O7" i="8"/>
  <c r="V7" i="8" s="1"/>
  <c r="E370" i="8"/>
  <c r="C375" i="8"/>
  <c r="M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N10" i="8"/>
  <c r="M19" i="8"/>
  <c r="Q7" i="8"/>
  <c r="N8" i="8"/>
  <c r="O9" i="8"/>
  <c r="V9" i="8" s="1"/>
  <c r="P10" i="8"/>
  <c r="O11" i="8"/>
  <c r="Q12" i="8"/>
  <c r="O13" i="8"/>
  <c r="Q14" i="8"/>
  <c r="O15" i="8"/>
  <c r="Q16" i="8"/>
  <c r="O17" i="8"/>
  <c r="Q18" i="8"/>
  <c r="B37" i="8"/>
  <c r="F37" i="8"/>
  <c r="D55" i="8"/>
  <c r="O8" i="8"/>
  <c r="V8" i="8" s="1"/>
  <c r="P9" i="8"/>
  <c r="Q10" i="8"/>
  <c r="P11" i="8"/>
  <c r="N12" i="8"/>
  <c r="P13" i="8"/>
  <c r="N14" i="8"/>
  <c r="P15" i="8"/>
  <c r="N16" i="8"/>
  <c r="P17" i="8"/>
  <c r="N18" i="8"/>
  <c r="Q9" i="8"/>
  <c r="Q11" i="8"/>
  <c r="O12" i="8"/>
  <c r="Q13" i="8"/>
  <c r="O14" i="8"/>
  <c r="Q15" i="8"/>
  <c r="O16" i="8"/>
  <c r="Q17" i="8"/>
  <c r="E19" i="8"/>
  <c r="C37" i="8"/>
  <c r="B55" i="8"/>
  <c r="C365" i="8"/>
  <c r="C19" i="8"/>
  <c r="D19" i="8"/>
  <c r="P7" i="8"/>
  <c r="Q8" i="8"/>
  <c r="N9" i="8"/>
  <c r="O10" i="8"/>
  <c r="V10" i="8" s="1"/>
  <c r="N11" i="8"/>
  <c r="P12" i="8"/>
  <c r="N13" i="8"/>
  <c r="P14" i="8"/>
  <c r="N15" i="8"/>
  <c r="P16" i="8"/>
  <c r="N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P187" i="8"/>
  <c r="P196" i="8"/>
  <c r="P194" i="8"/>
  <c r="P192" i="8"/>
  <c r="P190" i="8"/>
  <c r="P188" i="8"/>
  <c r="E198" i="8"/>
  <c r="P189" i="8"/>
  <c r="M365" i="8"/>
  <c r="M198" i="8"/>
  <c r="C366" i="8"/>
  <c r="D369" i="8"/>
  <c r="D370" i="8"/>
  <c r="P191" i="8"/>
  <c r="D371" i="8"/>
  <c r="P193" i="8"/>
  <c r="D373" i="8"/>
  <c r="D374" i="8"/>
  <c r="P195" i="8"/>
  <c r="D375" i="8"/>
  <c r="P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P186" i="8"/>
  <c r="D368" i="8"/>
  <c r="E369" i="8"/>
  <c r="O190" i="8"/>
  <c r="E371" i="8"/>
  <c r="O192" i="8"/>
  <c r="E372" i="8"/>
  <c r="Q193" i="8"/>
  <c r="E373" i="8"/>
  <c r="O194" i="8"/>
  <c r="Q195" i="8"/>
  <c r="E375" i="8"/>
  <c r="O196" i="8"/>
  <c r="E376" i="8"/>
  <c r="M383" i="8"/>
  <c r="M216" i="8"/>
  <c r="C384" i="8"/>
  <c r="E385" i="8"/>
  <c r="C402" i="8"/>
  <c r="G402" i="8"/>
  <c r="C405" i="8"/>
  <c r="M405" i="8"/>
  <c r="C407" i="8"/>
  <c r="M407" i="8"/>
  <c r="C409" i="8"/>
  <c r="M409" i="8"/>
  <c r="C411" i="8"/>
  <c r="M411" i="8"/>
  <c r="C234" i="8"/>
  <c r="E425" i="8"/>
  <c r="C430" i="8"/>
  <c r="E458" i="8"/>
  <c r="D181" i="8"/>
  <c r="E366" i="8"/>
  <c r="Q186" i="8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M386" i="8"/>
  <c r="C393" i="8"/>
  <c r="D402" i="8"/>
  <c r="M404" i="8"/>
  <c r="B406" i="8"/>
  <c r="F412" i="8"/>
  <c r="C252" i="8"/>
  <c r="C419" i="8"/>
  <c r="G419" i="8"/>
  <c r="M421" i="8"/>
  <c r="C423" i="8"/>
  <c r="C427" i="8"/>
  <c r="B437" i="8"/>
  <c r="B270" i="8"/>
  <c r="F437" i="8"/>
  <c r="F270" i="8"/>
  <c r="C442" i="8"/>
  <c r="M442" i="8"/>
  <c r="C444" i="8"/>
  <c r="M444" i="8"/>
  <c r="E445" i="8"/>
  <c r="C446" i="8"/>
  <c r="M446" i="8"/>
  <c r="C448" i="8"/>
  <c r="M448" i="8"/>
  <c r="C460" i="8"/>
  <c r="E181" i="8"/>
  <c r="D365" i="8"/>
  <c r="O197" i="8"/>
  <c r="O195" i="8"/>
  <c r="O193" i="8"/>
  <c r="O191" i="8"/>
  <c r="O186" i="8"/>
  <c r="V186" i="8" s="1"/>
  <c r="O187" i="8"/>
  <c r="V187" i="8" s="1"/>
  <c r="O188" i="8"/>
  <c r="V188" i="8" s="1"/>
  <c r="B366" i="8"/>
  <c r="F366" i="8"/>
  <c r="Q196" i="8"/>
  <c r="Q194" i="8"/>
  <c r="Q192" i="8"/>
  <c r="Q190" i="8"/>
  <c r="Q188" i="8"/>
  <c r="Q187" i="8"/>
  <c r="D367" i="8"/>
  <c r="M367" i="8"/>
  <c r="B368" i="8"/>
  <c r="O189" i="8"/>
  <c r="V189" i="8" s="1"/>
  <c r="B383" i="8"/>
  <c r="F383" i="8"/>
  <c r="F216" i="8"/>
  <c r="F386" i="8"/>
  <c r="D389" i="8"/>
  <c r="M389" i="8"/>
  <c r="D390" i="8"/>
  <c r="M390" i="8"/>
  <c r="E392" i="8"/>
  <c r="D393" i="8"/>
  <c r="M393" i="8"/>
  <c r="D394" i="8"/>
  <c r="M394" i="8"/>
  <c r="B401" i="8"/>
  <c r="F401" i="8"/>
  <c r="F234" i="8"/>
  <c r="E404" i="8"/>
  <c r="C426" i="8"/>
  <c r="D427" i="8"/>
  <c r="E252" i="8"/>
  <c r="D456" i="8"/>
  <c r="E461" i="8"/>
  <c r="M462" i="8"/>
  <c r="E465" i="8"/>
  <c r="M474" i="8"/>
  <c r="M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D485" i="8" s="1"/>
  <c r="M476" i="8"/>
  <c r="C528" i="8"/>
  <c r="G528" i="8"/>
  <c r="C385" i="8"/>
  <c r="G385" i="8"/>
  <c r="M387" i="8"/>
  <c r="C388" i="8"/>
  <c r="E390" i="8"/>
  <c r="C392" i="8"/>
  <c r="B393" i="8"/>
  <c r="E394" i="8"/>
  <c r="M402" i="8"/>
  <c r="E403" i="8"/>
  <c r="M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M423" i="8"/>
  <c r="B425" i="8"/>
  <c r="F425" i="8"/>
  <c r="M427" i="8"/>
  <c r="B429" i="8"/>
  <c r="F429" i="8"/>
  <c r="C455" i="8"/>
  <c r="G455" i="8"/>
  <c r="D457" i="8"/>
  <c r="F459" i="8"/>
  <c r="C464" i="8"/>
  <c r="C288" i="8"/>
  <c r="M477" i="8"/>
  <c r="M478" i="8"/>
  <c r="M481" i="8"/>
  <c r="M482" i="8"/>
  <c r="M527" i="8"/>
  <c r="C529" i="8"/>
  <c r="G529" i="8"/>
  <c r="B181" i="8"/>
  <c r="F181" i="8"/>
  <c r="C198" i="8"/>
  <c r="M366" i="8"/>
  <c r="B367" i="8"/>
  <c r="F367" i="8"/>
  <c r="C368" i="8"/>
  <c r="G368" i="8"/>
  <c r="C369" i="8"/>
  <c r="C370" i="8"/>
  <c r="M370" i="8"/>
  <c r="M371" i="8"/>
  <c r="C372" i="8"/>
  <c r="M372" i="8"/>
  <c r="C373" i="8"/>
  <c r="C374" i="8"/>
  <c r="M374" i="8"/>
  <c r="M375" i="8"/>
  <c r="C376" i="8"/>
  <c r="M376" i="8"/>
  <c r="E383" i="8"/>
  <c r="G384" i="8"/>
  <c r="D386" i="8"/>
  <c r="E387" i="8"/>
  <c r="D388" i="8"/>
  <c r="C389" i="8"/>
  <c r="E391" i="8"/>
  <c r="E408" i="8"/>
  <c r="E410" i="8"/>
  <c r="E412" i="8"/>
  <c r="M234" i="8"/>
  <c r="E420" i="8"/>
  <c r="M420" i="8"/>
  <c r="B421" i="8"/>
  <c r="F421" i="8"/>
  <c r="D424" i="8"/>
  <c r="M424" i="8"/>
  <c r="B426" i="8"/>
  <c r="F426" i="8"/>
  <c r="D428" i="8"/>
  <c r="M428" i="8"/>
  <c r="B430" i="8"/>
  <c r="E440" i="8"/>
  <c r="M440" i="8"/>
  <c r="F442" i="8"/>
  <c r="B444" i="8"/>
  <c r="E457" i="8"/>
  <c r="M457" i="8"/>
  <c r="M288" i="8"/>
  <c r="C459" i="8"/>
  <c r="C463" i="8"/>
  <c r="F288" i="8"/>
  <c r="E527" i="8"/>
  <c r="D529" i="8"/>
  <c r="D535" i="8"/>
  <c r="N186" i="8"/>
  <c r="Q189" i="8"/>
  <c r="N191" i="8"/>
  <c r="N193" i="8"/>
  <c r="N195" i="8"/>
  <c r="N197" i="8"/>
  <c r="B198" i="8"/>
  <c r="G383" i="8"/>
  <c r="M385" i="8"/>
  <c r="B386" i="8"/>
  <c r="C387" i="8"/>
  <c r="M388" i="8"/>
  <c r="E389" i="8"/>
  <c r="B390" i="8"/>
  <c r="F390" i="8"/>
  <c r="C391" i="8"/>
  <c r="M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M419" i="8"/>
  <c r="M252" i="8"/>
  <c r="B420" i="8"/>
  <c r="F420" i="8"/>
  <c r="C421" i="8"/>
  <c r="G421" i="8"/>
  <c r="D422" i="8"/>
  <c r="E423" i="8"/>
  <c r="F424" i="8"/>
  <c r="D426" i="8"/>
  <c r="M426" i="8"/>
  <c r="E427" i="8"/>
  <c r="B428" i="8"/>
  <c r="F428" i="8"/>
  <c r="C429" i="8"/>
  <c r="D430" i="8"/>
  <c r="M430" i="8"/>
  <c r="D270" i="8"/>
  <c r="M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M460" i="8"/>
  <c r="B462" i="8"/>
  <c r="F462" i="8"/>
  <c r="M464" i="8"/>
  <c r="B466" i="8"/>
  <c r="F466" i="8"/>
  <c r="F306" i="8"/>
  <c r="F485" i="8" s="1"/>
  <c r="F527" i="8"/>
  <c r="E530" i="8"/>
  <c r="M530" i="8"/>
  <c r="B531" i="8"/>
  <c r="F531" i="8"/>
  <c r="B533" i="8"/>
  <c r="F533" i="8"/>
  <c r="B535" i="8"/>
  <c r="F535" i="8"/>
  <c r="B537" i="8"/>
  <c r="F537" i="8"/>
  <c r="G365" i="8"/>
  <c r="M437" i="8"/>
  <c r="N189" i="8"/>
  <c r="D383" i="8"/>
  <c r="E384" i="8"/>
  <c r="M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M401" i="8"/>
  <c r="B402" i="8"/>
  <c r="F402" i="8"/>
  <c r="C403" i="8"/>
  <c r="G403" i="8"/>
  <c r="D404" i="8"/>
  <c r="E405" i="8"/>
  <c r="C406" i="8"/>
  <c r="M406" i="8"/>
  <c r="E407" i="8"/>
  <c r="C408" i="8"/>
  <c r="M408" i="8"/>
  <c r="E409" i="8"/>
  <c r="C410" i="8"/>
  <c r="M410" i="8"/>
  <c r="E411" i="8"/>
  <c r="C412" i="8"/>
  <c r="M412" i="8"/>
  <c r="E234" i="8"/>
  <c r="B419" i="8"/>
  <c r="F419" i="8"/>
  <c r="C420" i="8"/>
  <c r="G420" i="8"/>
  <c r="D421" i="8"/>
  <c r="E422" i="8"/>
  <c r="M422" i="8"/>
  <c r="B423" i="8"/>
  <c r="F423" i="8"/>
  <c r="C424" i="8"/>
  <c r="D425" i="8"/>
  <c r="M425" i="8"/>
  <c r="E426" i="8"/>
  <c r="B427" i="8"/>
  <c r="F427" i="8"/>
  <c r="C428" i="8"/>
  <c r="D429" i="8"/>
  <c r="M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M458" i="8"/>
  <c r="B459" i="8"/>
  <c r="D461" i="8"/>
  <c r="M461" i="8"/>
  <c r="B463" i="8"/>
  <c r="F463" i="8"/>
  <c r="D465" i="8"/>
  <c r="M465" i="8"/>
  <c r="B288" i="8"/>
  <c r="M475" i="8"/>
  <c r="M480" i="8"/>
  <c r="M324" i="8"/>
  <c r="C532" i="8"/>
  <c r="M532" i="8"/>
  <c r="C534" i="8"/>
  <c r="M534" i="8"/>
  <c r="C536" i="8"/>
  <c r="M536" i="8"/>
  <c r="C538" i="8"/>
  <c r="M538" i="8"/>
  <c r="C437" i="8"/>
  <c r="G437" i="8"/>
  <c r="D438" i="8"/>
  <c r="E439" i="8"/>
  <c r="M439" i="8"/>
  <c r="B440" i="8"/>
  <c r="F440" i="8"/>
  <c r="C441" i="8"/>
  <c r="M441" i="8"/>
  <c r="E442" i="8"/>
  <c r="C443" i="8"/>
  <c r="M443" i="8"/>
  <c r="E444" i="8"/>
  <c r="C445" i="8"/>
  <c r="M445" i="8"/>
  <c r="E446" i="8"/>
  <c r="C447" i="8"/>
  <c r="M447" i="8"/>
  <c r="E448" i="8"/>
  <c r="C270" i="8"/>
  <c r="D455" i="8"/>
  <c r="E456" i="8"/>
  <c r="M456" i="8"/>
  <c r="B457" i="8"/>
  <c r="F457" i="8"/>
  <c r="C458" i="8"/>
  <c r="G458" i="8"/>
  <c r="D459" i="8"/>
  <c r="M459" i="8"/>
  <c r="E460" i="8"/>
  <c r="F461" i="8"/>
  <c r="C462" i="8"/>
  <c r="D463" i="8"/>
  <c r="M463" i="8"/>
  <c r="E464" i="8"/>
  <c r="B465" i="8"/>
  <c r="F465" i="8"/>
  <c r="C466" i="8"/>
  <c r="D288" i="8"/>
  <c r="M473" i="8"/>
  <c r="M484" i="8"/>
  <c r="E306" i="8"/>
  <c r="E485" i="8" s="1"/>
  <c r="B324" i="8"/>
  <c r="F324" i="8"/>
  <c r="C527" i="8"/>
  <c r="G527" i="8"/>
  <c r="D528" i="8"/>
  <c r="E529" i="8"/>
  <c r="M529" i="8"/>
  <c r="B530" i="8"/>
  <c r="F530" i="8"/>
  <c r="C531" i="8"/>
  <c r="M531" i="8"/>
  <c r="E532" i="8"/>
  <c r="C533" i="8"/>
  <c r="M533" i="8"/>
  <c r="E534" i="8"/>
  <c r="C535" i="8"/>
  <c r="M535" i="8"/>
  <c r="E536" i="8"/>
  <c r="C537" i="8"/>
  <c r="M537" i="8"/>
  <c r="E538" i="8"/>
  <c r="M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M466" i="8"/>
  <c r="E288" i="8"/>
  <c r="M479" i="8"/>
  <c r="M483" i="8"/>
  <c r="B306" i="8"/>
  <c r="B485" i="8" s="1"/>
  <c r="C324" i="8"/>
  <c r="D527" i="8"/>
  <c r="E528" i="8"/>
  <c r="M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Q109" i="8" l="1"/>
  <c r="Q306" i="8"/>
  <c r="R270" i="8"/>
  <c r="N270" i="8"/>
  <c r="S181" i="8"/>
  <c r="Q360" i="8"/>
  <c r="N324" i="8"/>
  <c r="Q216" i="8"/>
  <c r="Q181" i="8"/>
  <c r="Q110" i="8" s="1"/>
  <c r="O360" i="8"/>
  <c r="V360" i="8" s="1"/>
  <c r="N145" i="8"/>
  <c r="R111" i="8"/>
  <c r="M38" i="8"/>
  <c r="M146" i="8"/>
  <c r="M110" i="8"/>
  <c r="M56" i="8"/>
  <c r="M128" i="8"/>
  <c r="M74" i="8"/>
  <c r="M92" i="8"/>
  <c r="P288" i="8"/>
  <c r="R234" i="8"/>
  <c r="N234" i="8"/>
  <c r="P216" i="8"/>
  <c r="S146" i="8"/>
  <c r="U145" i="8"/>
  <c r="T147" i="8"/>
  <c r="R55" i="8"/>
  <c r="N55" i="8"/>
  <c r="T361" i="8"/>
  <c r="U360" i="8"/>
  <c r="V276" i="8"/>
  <c r="O288" i="8"/>
  <c r="O181" i="8"/>
  <c r="P270" i="8"/>
  <c r="P234" i="8"/>
  <c r="R360" i="8"/>
  <c r="N360" i="8"/>
  <c r="S342" i="8"/>
  <c r="U330" i="8"/>
  <c r="P342" i="8"/>
  <c r="N109" i="8"/>
  <c r="Q252" i="8"/>
  <c r="O234" i="8"/>
  <c r="V222" i="8"/>
  <c r="O163" i="8"/>
  <c r="V151" i="8"/>
  <c r="Q145" i="8"/>
  <c r="O127" i="8"/>
  <c r="V115" i="8"/>
  <c r="O342" i="8"/>
  <c r="V330" i="8"/>
  <c r="O324" i="8"/>
  <c r="V312" i="8"/>
  <c r="S289" i="8"/>
  <c r="U288" i="8"/>
  <c r="T290" i="8"/>
  <c r="S217" i="8"/>
  <c r="U216" i="8"/>
  <c r="T218" i="8"/>
  <c r="P181" i="8"/>
  <c r="P145" i="8"/>
  <c r="R127" i="8"/>
  <c r="N127" i="8"/>
  <c r="S74" i="8"/>
  <c r="U73" i="8"/>
  <c r="T75" i="8"/>
  <c r="P73" i="8"/>
  <c r="O145" i="8"/>
  <c r="V133" i="8"/>
  <c r="O73" i="8"/>
  <c r="V61" i="8"/>
  <c r="O37" i="8"/>
  <c r="V25" i="8"/>
  <c r="S270" i="8"/>
  <c r="U258" i="8"/>
  <c r="S234" i="8"/>
  <c r="U222" i="8"/>
  <c r="R216" i="8"/>
  <c r="S218" i="8" s="1"/>
  <c r="N216" i="8"/>
  <c r="P163" i="8"/>
  <c r="P165" i="8" s="1"/>
  <c r="O91" i="8"/>
  <c r="V79" i="8"/>
  <c r="R271" i="8"/>
  <c r="N272" i="8"/>
  <c r="P252" i="8"/>
  <c r="T182" i="8"/>
  <c r="U181" i="8"/>
  <c r="S92" i="8"/>
  <c r="S110" i="8"/>
  <c r="R163" i="8"/>
  <c r="N163" i="8"/>
  <c r="N165" i="8" s="1"/>
  <c r="N91" i="8"/>
  <c r="R324" i="8"/>
  <c r="Q270" i="8"/>
  <c r="R272" i="8" s="1"/>
  <c r="O252" i="8"/>
  <c r="V240" i="8"/>
  <c r="Q234" i="8"/>
  <c r="O216" i="8"/>
  <c r="V204" i="8"/>
  <c r="Q91" i="8"/>
  <c r="R93" i="8" s="1"/>
  <c r="Q55" i="8"/>
  <c r="Q342" i="8"/>
  <c r="Q324" i="8"/>
  <c r="O109" i="8"/>
  <c r="V97" i="8"/>
  <c r="R252" i="8"/>
  <c r="S254" i="8" s="1"/>
  <c r="N252" i="8"/>
  <c r="R145" i="8"/>
  <c r="S147" i="8" s="1"/>
  <c r="P91" i="8"/>
  <c r="S55" i="8"/>
  <c r="U43" i="8"/>
  <c r="P55" i="8"/>
  <c r="S324" i="8"/>
  <c r="U312" i="8"/>
  <c r="P324" i="8"/>
  <c r="Q307" i="8"/>
  <c r="N306" i="8"/>
  <c r="Q217" i="8"/>
  <c r="O55" i="8"/>
  <c r="V43" i="8"/>
  <c r="R306" i="8"/>
  <c r="S253" i="8"/>
  <c r="U252" i="8"/>
  <c r="T254" i="8"/>
  <c r="S93" i="8"/>
  <c r="S38" i="8"/>
  <c r="U37" i="8"/>
  <c r="T39" i="8"/>
  <c r="P37" i="8"/>
  <c r="P360" i="8"/>
  <c r="R342" i="8"/>
  <c r="N342" i="8"/>
  <c r="N326" i="8"/>
  <c r="N325" i="8"/>
  <c r="S306" i="8"/>
  <c r="U294" i="8"/>
  <c r="P306" i="8"/>
  <c r="P109" i="8"/>
  <c r="Q163" i="8"/>
  <c r="Q165" i="8" s="1"/>
  <c r="Q127" i="8"/>
  <c r="O306" i="8"/>
  <c r="V294" i="8"/>
  <c r="R288" i="8"/>
  <c r="N288" i="8"/>
  <c r="R181" i="8"/>
  <c r="R92" i="8" s="1"/>
  <c r="N181" i="8"/>
  <c r="N164" i="8" s="1"/>
  <c r="S163" i="8"/>
  <c r="U151" i="8"/>
  <c r="N147" i="8"/>
  <c r="S127" i="8"/>
  <c r="U115" i="8"/>
  <c r="P127" i="8"/>
  <c r="R73" i="8"/>
  <c r="N73" i="8"/>
  <c r="R37" i="8"/>
  <c r="S39" i="8" s="1"/>
  <c r="N37" i="8"/>
  <c r="Q288" i="8"/>
  <c r="O270" i="8"/>
  <c r="V258" i="8"/>
  <c r="Q73" i="8"/>
  <c r="Q37" i="8"/>
  <c r="H308" i="8"/>
  <c r="G485" i="8"/>
  <c r="H487" i="8" s="1"/>
  <c r="C485" i="8"/>
  <c r="S368" i="8"/>
  <c r="U368" i="8" s="1"/>
  <c r="S404" i="8"/>
  <c r="U404" i="8" s="1"/>
  <c r="S531" i="8"/>
  <c r="S366" i="8"/>
  <c r="U366" i="8" s="1"/>
  <c r="S402" i="8"/>
  <c r="U402" i="8" s="1"/>
  <c r="S495" i="8"/>
  <c r="S513" i="8"/>
  <c r="S419" i="8"/>
  <c r="U419" i="8" s="1"/>
  <c r="S421" i="8"/>
  <c r="U421" i="8" s="1"/>
  <c r="S385" i="8"/>
  <c r="U385" i="8" s="1"/>
  <c r="R446" i="8"/>
  <c r="R445" i="8"/>
  <c r="R443" i="8"/>
  <c r="S383" i="8"/>
  <c r="U383" i="8" s="1"/>
  <c r="R444" i="8"/>
  <c r="S477" i="8"/>
  <c r="S420" i="8"/>
  <c r="U420" i="8" s="1"/>
  <c r="O509" i="8"/>
  <c r="V509" i="8" s="1"/>
  <c r="Q439" i="8"/>
  <c r="R438" i="8"/>
  <c r="R440" i="8"/>
  <c r="S529" i="8"/>
  <c r="U529" i="8" s="1"/>
  <c r="S512" i="8"/>
  <c r="U512" i="8" s="1"/>
  <c r="S384" i="8"/>
  <c r="U384" i="8" s="1"/>
  <c r="S365" i="8"/>
  <c r="U365" i="8" s="1"/>
  <c r="S198" i="8"/>
  <c r="S511" i="8"/>
  <c r="U511" i="8" s="1"/>
  <c r="S494" i="8"/>
  <c r="U494" i="8" s="1"/>
  <c r="S491" i="8"/>
  <c r="U491" i="8" s="1"/>
  <c r="S474" i="8"/>
  <c r="U474" i="8" s="1"/>
  <c r="S441" i="8"/>
  <c r="S403" i="8"/>
  <c r="U403" i="8" s="1"/>
  <c r="S369" i="8"/>
  <c r="S530" i="8"/>
  <c r="U530" i="8" s="1"/>
  <c r="S473" i="8"/>
  <c r="U473" i="8" s="1"/>
  <c r="S387" i="8"/>
  <c r="S527" i="8"/>
  <c r="U527" i="8" s="1"/>
  <c r="S510" i="8"/>
  <c r="U510" i="8" s="1"/>
  <c r="S437" i="8"/>
  <c r="U437" i="8" s="1"/>
  <c r="S401" i="8"/>
  <c r="U401" i="8" s="1"/>
  <c r="S509" i="8"/>
  <c r="U509" i="8" s="1"/>
  <c r="S492" i="8"/>
  <c r="U492" i="8" s="1"/>
  <c r="S423" i="8"/>
  <c r="S493" i="8"/>
  <c r="U493" i="8" s="1"/>
  <c r="S476" i="8"/>
  <c r="U476" i="8" s="1"/>
  <c r="S422" i="8"/>
  <c r="U422" i="8" s="1"/>
  <c r="S405" i="8"/>
  <c r="S386" i="8"/>
  <c r="U386" i="8" s="1"/>
  <c r="S367" i="8"/>
  <c r="U367" i="8" s="1"/>
  <c r="S528" i="8"/>
  <c r="U528" i="8" s="1"/>
  <c r="S475" i="8"/>
  <c r="U475" i="8" s="1"/>
  <c r="S459" i="8"/>
  <c r="N427" i="8"/>
  <c r="S19" i="8"/>
  <c r="Q440" i="8"/>
  <c r="S467" i="8"/>
  <c r="Q529" i="8"/>
  <c r="R439" i="8"/>
  <c r="Q442" i="8"/>
  <c r="Q437" i="8"/>
  <c r="P483" i="8"/>
  <c r="Q441" i="8"/>
  <c r="Q438" i="8"/>
  <c r="O445" i="8"/>
  <c r="P457" i="8"/>
  <c r="R442" i="8"/>
  <c r="Q443" i="8"/>
  <c r="R537" i="8"/>
  <c r="G503" i="8"/>
  <c r="H505" i="8" s="1"/>
  <c r="G325" i="8"/>
  <c r="G326" i="8"/>
  <c r="R447" i="8"/>
  <c r="R412" i="8"/>
  <c r="R376" i="8"/>
  <c r="G56" i="8"/>
  <c r="G57" i="8"/>
  <c r="R520" i="8"/>
  <c r="R465" i="8"/>
  <c r="G431" i="8"/>
  <c r="H433" i="8" s="1"/>
  <c r="G253" i="8"/>
  <c r="G254" i="8"/>
  <c r="R393" i="8"/>
  <c r="N137" i="11"/>
  <c r="G39" i="8"/>
  <c r="G38" i="8"/>
  <c r="R441" i="8"/>
  <c r="G307" i="8"/>
  <c r="G308" i="8"/>
  <c r="G361" i="8"/>
  <c r="G539" i="8"/>
  <c r="H540" i="8" s="1"/>
  <c r="R502" i="8"/>
  <c r="G128" i="8"/>
  <c r="G129" i="8"/>
  <c r="G20" i="8"/>
  <c r="G21" i="8"/>
  <c r="G344" i="8"/>
  <c r="G521" i="8"/>
  <c r="H523" i="8" s="1"/>
  <c r="G343" i="8"/>
  <c r="R466" i="8"/>
  <c r="R430" i="8"/>
  <c r="G395" i="8"/>
  <c r="H397" i="8" s="1"/>
  <c r="G217" i="8"/>
  <c r="G218" i="8"/>
  <c r="G146" i="8"/>
  <c r="G147" i="8"/>
  <c r="N136" i="11"/>
  <c r="R484" i="8"/>
  <c r="R538" i="8"/>
  <c r="R448" i="8"/>
  <c r="G413" i="8"/>
  <c r="H415" i="8" s="1"/>
  <c r="G236" i="8"/>
  <c r="G235" i="8"/>
  <c r="G199" i="8"/>
  <c r="G377" i="8"/>
  <c r="H379" i="8" s="1"/>
  <c r="G200" i="8"/>
  <c r="R519" i="8"/>
  <c r="G74" i="8"/>
  <c r="G75" i="8"/>
  <c r="Q444" i="8"/>
  <c r="R437" i="8"/>
  <c r="R483" i="8"/>
  <c r="R501" i="8"/>
  <c r="G449" i="8"/>
  <c r="H451" i="8" s="1"/>
  <c r="G272" i="8"/>
  <c r="G271" i="8"/>
  <c r="R411" i="8"/>
  <c r="R375" i="8"/>
  <c r="G164" i="8"/>
  <c r="G165" i="8"/>
  <c r="G467" i="8"/>
  <c r="H469" i="8" s="1"/>
  <c r="G289" i="8"/>
  <c r="G290" i="8"/>
  <c r="R429" i="8"/>
  <c r="R394" i="8"/>
  <c r="G182" i="8"/>
  <c r="G110" i="8"/>
  <c r="G92" i="8"/>
  <c r="R405" i="8"/>
  <c r="O495" i="8"/>
  <c r="N393" i="8"/>
  <c r="P492" i="8"/>
  <c r="R500" i="8"/>
  <c r="R428" i="8"/>
  <c r="R392" i="8"/>
  <c r="R518" i="8"/>
  <c r="R482" i="8"/>
  <c r="R536" i="8"/>
  <c r="Q465" i="8"/>
  <c r="N495" i="8"/>
  <c r="N394" i="8"/>
  <c r="R492" i="8"/>
  <c r="O500" i="8"/>
  <c r="Q420" i="8"/>
  <c r="O389" i="8"/>
  <c r="R464" i="8"/>
  <c r="R410" i="8"/>
  <c r="N135" i="11"/>
  <c r="R374" i="8"/>
  <c r="Q514" i="8"/>
  <c r="R535" i="8"/>
  <c r="R515" i="8"/>
  <c r="R407" i="8"/>
  <c r="R479" i="8"/>
  <c r="R498" i="8"/>
  <c r="R427" i="8"/>
  <c r="R390" i="8"/>
  <c r="R533" i="8"/>
  <c r="R516" i="8"/>
  <c r="R480" i="8"/>
  <c r="R499" i="8"/>
  <c r="R534" i="8"/>
  <c r="R408" i="8"/>
  <c r="R481" i="8"/>
  <c r="R425" i="8"/>
  <c r="R391" i="8"/>
  <c r="R517" i="8"/>
  <c r="R409" i="8"/>
  <c r="R497" i="8"/>
  <c r="R426" i="8"/>
  <c r="R389" i="8"/>
  <c r="P429" i="8"/>
  <c r="O369" i="8"/>
  <c r="R509" i="8"/>
  <c r="Q429" i="8"/>
  <c r="P498" i="8"/>
  <c r="O480" i="8"/>
  <c r="P479" i="8"/>
  <c r="Q493" i="8"/>
  <c r="O498" i="8"/>
  <c r="Q499" i="8"/>
  <c r="Q500" i="8"/>
  <c r="N474" i="8"/>
  <c r="O372" i="8"/>
  <c r="O408" i="8"/>
  <c r="O403" i="8"/>
  <c r="V403" i="8" s="1"/>
  <c r="O411" i="8"/>
  <c r="C146" i="8"/>
  <c r="O512" i="8"/>
  <c r="V512" i="8" s="1"/>
  <c r="Q519" i="8"/>
  <c r="Q498" i="8"/>
  <c r="P427" i="8"/>
  <c r="N482" i="8"/>
  <c r="O492" i="8"/>
  <c r="V492" i="8" s="1"/>
  <c r="O406" i="8"/>
  <c r="O409" i="8"/>
  <c r="P446" i="8"/>
  <c r="O393" i="8"/>
  <c r="P409" i="8"/>
  <c r="O367" i="8"/>
  <c r="V367" i="8" s="1"/>
  <c r="P478" i="8"/>
  <c r="Q476" i="8"/>
  <c r="P394" i="8"/>
  <c r="Q528" i="8"/>
  <c r="N534" i="8"/>
  <c r="Q388" i="8"/>
  <c r="C503" i="8"/>
  <c r="P465" i="8"/>
  <c r="F503" i="8"/>
  <c r="P500" i="8"/>
  <c r="Q412" i="8"/>
  <c r="E449" i="8"/>
  <c r="N518" i="8"/>
  <c r="Q510" i="8"/>
  <c r="O515" i="8"/>
  <c r="Q511" i="8"/>
  <c r="D521" i="8"/>
  <c r="O514" i="8"/>
  <c r="O510" i="8"/>
  <c r="V510" i="8" s="1"/>
  <c r="Q517" i="8"/>
  <c r="P520" i="8"/>
  <c r="P509" i="8"/>
  <c r="Q513" i="8"/>
  <c r="C521" i="8"/>
  <c r="M521" i="8"/>
  <c r="R532" i="8"/>
  <c r="R531" i="8"/>
  <c r="O520" i="8"/>
  <c r="P513" i="8"/>
  <c r="P519" i="8"/>
  <c r="Q515" i="8"/>
  <c r="O497" i="8"/>
  <c r="N497" i="8"/>
  <c r="O443" i="8"/>
  <c r="P384" i="8"/>
  <c r="N438" i="8"/>
  <c r="Q518" i="8"/>
  <c r="N519" i="8"/>
  <c r="N513" i="8"/>
  <c r="P510" i="8"/>
  <c r="N514" i="8"/>
  <c r="N498" i="8"/>
  <c r="Q494" i="8"/>
  <c r="E272" i="8"/>
  <c r="P421" i="8"/>
  <c r="P403" i="8"/>
  <c r="P387" i="8"/>
  <c r="N464" i="8"/>
  <c r="P537" i="8"/>
  <c r="N537" i="8"/>
  <c r="P393" i="8"/>
  <c r="N371" i="8"/>
  <c r="R491" i="8"/>
  <c r="N475" i="8"/>
  <c r="E326" i="8"/>
  <c r="N425" i="8"/>
  <c r="O517" i="8"/>
  <c r="R512" i="8"/>
  <c r="N517" i="8"/>
  <c r="Q512" i="8"/>
  <c r="O516" i="8"/>
  <c r="O518" i="8"/>
  <c r="R511" i="8"/>
  <c r="P516" i="8"/>
  <c r="P514" i="8"/>
  <c r="P515" i="8"/>
  <c r="F521" i="8"/>
  <c r="B521" i="8"/>
  <c r="Q509" i="8"/>
  <c r="O519" i="8"/>
  <c r="P466" i="8"/>
  <c r="N516" i="8"/>
  <c r="O513" i="8"/>
  <c r="R513" i="8"/>
  <c r="P511" i="8"/>
  <c r="N509" i="8"/>
  <c r="Q496" i="8"/>
  <c r="P496" i="8"/>
  <c r="P424" i="8"/>
  <c r="N492" i="8"/>
  <c r="Q369" i="8"/>
  <c r="O533" i="8"/>
  <c r="N511" i="8"/>
  <c r="Q520" i="8"/>
  <c r="Q516" i="8"/>
  <c r="N512" i="8"/>
  <c r="N515" i="8"/>
  <c r="P512" i="8"/>
  <c r="N520" i="8"/>
  <c r="P518" i="8"/>
  <c r="E521" i="8"/>
  <c r="P517" i="8"/>
  <c r="N510" i="8"/>
  <c r="R514" i="8"/>
  <c r="R510" i="8"/>
  <c r="O511" i="8"/>
  <c r="V511" i="8" s="1"/>
  <c r="N447" i="8"/>
  <c r="B503" i="8"/>
  <c r="C147" i="8"/>
  <c r="O538" i="8"/>
  <c r="P501" i="8"/>
  <c r="N384" i="8"/>
  <c r="R478" i="8"/>
  <c r="N494" i="8"/>
  <c r="N491" i="8"/>
  <c r="P495" i="8"/>
  <c r="N372" i="8"/>
  <c r="N387" i="8"/>
  <c r="P530" i="8"/>
  <c r="D182" i="8"/>
  <c r="Q426" i="8"/>
  <c r="P389" i="8"/>
  <c r="N456" i="8"/>
  <c r="P405" i="8"/>
  <c r="Q447" i="8"/>
  <c r="P369" i="8"/>
  <c r="Q383" i="8"/>
  <c r="Q495" i="8"/>
  <c r="O460" i="8"/>
  <c r="P408" i="8"/>
  <c r="N376" i="8"/>
  <c r="Q368" i="8"/>
  <c r="P423" i="8"/>
  <c r="P411" i="8"/>
  <c r="O459" i="8"/>
  <c r="Q408" i="8"/>
  <c r="Q387" i="8"/>
  <c r="Q366" i="8"/>
  <c r="N429" i="8"/>
  <c r="O537" i="8"/>
  <c r="Q497" i="8"/>
  <c r="M503" i="8"/>
  <c r="P406" i="8"/>
  <c r="Q384" i="8"/>
  <c r="N500" i="8"/>
  <c r="N496" i="8"/>
  <c r="Q502" i="8"/>
  <c r="Q492" i="8"/>
  <c r="P499" i="8"/>
  <c r="P443" i="8"/>
  <c r="O464" i="8"/>
  <c r="P461" i="8"/>
  <c r="P476" i="8"/>
  <c r="O465" i="8"/>
  <c r="O501" i="8"/>
  <c r="N501" i="8"/>
  <c r="N478" i="8"/>
  <c r="P422" i="8"/>
  <c r="P459" i="8"/>
  <c r="N385" i="8"/>
  <c r="O484" i="8"/>
  <c r="N463" i="8"/>
  <c r="O429" i="8"/>
  <c r="O426" i="8"/>
  <c r="O392" i="8"/>
  <c r="Q392" i="8"/>
  <c r="O410" i="8"/>
  <c r="O405" i="8"/>
  <c r="N402" i="8"/>
  <c r="P373" i="8"/>
  <c r="B431" i="8"/>
  <c r="R406" i="8"/>
  <c r="P528" i="8"/>
  <c r="N461" i="8"/>
  <c r="Q376" i="8"/>
  <c r="N369" i="8"/>
  <c r="P536" i="8"/>
  <c r="R528" i="8"/>
  <c r="O385" i="8"/>
  <c r="V385" i="8" s="1"/>
  <c r="R366" i="8"/>
  <c r="P419" i="8"/>
  <c r="Q491" i="8"/>
  <c r="Q535" i="8"/>
  <c r="P497" i="8"/>
  <c r="N477" i="8"/>
  <c r="O491" i="8"/>
  <c r="V491" i="8" s="1"/>
  <c r="O502" i="8"/>
  <c r="Q501" i="8"/>
  <c r="O421" i="8"/>
  <c r="V421" i="8" s="1"/>
  <c r="O423" i="8"/>
  <c r="O493" i="8"/>
  <c r="V493" i="8" s="1"/>
  <c r="M164" i="8"/>
  <c r="E503" i="8"/>
  <c r="R459" i="8"/>
  <c r="R495" i="8"/>
  <c r="F344" i="8"/>
  <c r="R496" i="8"/>
  <c r="P491" i="8"/>
  <c r="O496" i="8"/>
  <c r="O427" i="8"/>
  <c r="Q461" i="8"/>
  <c r="Q373" i="8"/>
  <c r="Q423" i="8"/>
  <c r="O388" i="8"/>
  <c r="N502" i="8"/>
  <c r="P502" i="8"/>
  <c r="Q464" i="8"/>
  <c r="Q460" i="8"/>
  <c r="O419" i="8"/>
  <c r="V419" i="8" s="1"/>
  <c r="D503" i="8"/>
  <c r="P494" i="8"/>
  <c r="O499" i="8"/>
  <c r="N481" i="8"/>
  <c r="N499" i="8"/>
  <c r="R494" i="8"/>
  <c r="P493" i="8"/>
  <c r="P447" i="8"/>
  <c r="O386" i="8"/>
  <c r="V386" i="8" s="1"/>
  <c r="R493" i="8"/>
  <c r="P481" i="8"/>
  <c r="P456" i="8"/>
  <c r="N459" i="8"/>
  <c r="O474" i="8"/>
  <c r="V474" i="8" s="1"/>
  <c r="N422" i="8"/>
  <c r="Q391" i="8"/>
  <c r="Q374" i="8"/>
  <c r="F129" i="8"/>
  <c r="P420" i="8"/>
  <c r="N373" i="8"/>
  <c r="N493" i="8"/>
  <c r="O494" i="8"/>
  <c r="V494" i="8" s="1"/>
  <c r="N466" i="8"/>
  <c r="Q403" i="8"/>
  <c r="C111" i="8"/>
  <c r="O530" i="8"/>
  <c r="V530" i="8" s="1"/>
  <c r="D361" i="8"/>
  <c r="N528" i="8"/>
  <c r="B343" i="8"/>
  <c r="M343" i="8"/>
  <c r="R388" i="8"/>
  <c r="Q537" i="8"/>
  <c r="Q421" i="8"/>
  <c r="Q386" i="8"/>
  <c r="P375" i="8"/>
  <c r="R387" i="8"/>
  <c r="D325" i="8"/>
  <c r="O479" i="8"/>
  <c r="Q474" i="8"/>
  <c r="P374" i="8"/>
  <c r="P367" i="8"/>
  <c r="N458" i="8"/>
  <c r="N531" i="8"/>
  <c r="N532" i="8"/>
  <c r="R477" i="8"/>
  <c r="Q479" i="8"/>
  <c r="P462" i="8"/>
  <c r="Q459" i="8"/>
  <c r="P477" i="8"/>
  <c r="M539" i="8"/>
  <c r="P407" i="8"/>
  <c r="O475" i="8"/>
  <c r="V475" i="8" s="1"/>
  <c r="Q458" i="8"/>
  <c r="O463" i="8"/>
  <c r="O376" i="8"/>
  <c r="O387" i="8"/>
  <c r="C57" i="8"/>
  <c r="R423" i="8"/>
  <c r="R460" i="8"/>
  <c r="O458" i="8"/>
  <c r="V458" i="8" s="1"/>
  <c r="N483" i="8"/>
  <c r="N479" i="8"/>
  <c r="Q463" i="8"/>
  <c r="P425" i="8"/>
  <c r="P410" i="8"/>
  <c r="P484" i="8"/>
  <c r="B20" i="8"/>
  <c r="O483" i="8"/>
  <c r="Q475" i="8"/>
  <c r="Q482" i="8"/>
  <c r="O391" i="8"/>
  <c r="Q393" i="8"/>
  <c r="N420" i="8"/>
  <c r="N426" i="8"/>
  <c r="P376" i="8"/>
  <c r="P370" i="8"/>
  <c r="D75" i="8"/>
  <c r="E395" i="8"/>
  <c r="P402" i="8"/>
  <c r="R369" i="8"/>
  <c r="R424" i="8"/>
  <c r="R367" i="8"/>
  <c r="C56" i="8"/>
  <c r="F343" i="8"/>
  <c r="R370" i="8"/>
  <c r="R455" i="8"/>
  <c r="C361" i="8"/>
  <c r="O477" i="8"/>
  <c r="P474" i="8"/>
  <c r="Q424" i="8"/>
  <c r="O371" i="8"/>
  <c r="Q427" i="8"/>
  <c r="N410" i="8"/>
  <c r="N405" i="8"/>
  <c r="P392" i="8"/>
  <c r="M20" i="8"/>
  <c r="Q456" i="8"/>
  <c r="O448" i="8"/>
  <c r="O444" i="8"/>
  <c r="P445" i="8"/>
  <c r="N388" i="8"/>
  <c r="P430" i="8"/>
  <c r="O478" i="8"/>
  <c r="O481" i="8"/>
  <c r="N424" i="8"/>
  <c r="Q428" i="8"/>
  <c r="C110" i="8"/>
  <c r="P441" i="8"/>
  <c r="N439" i="8"/>
  <c r="Q466" i="8"/>
  <c r="P448" i="8"/>
  <c r="P391" i="8"/>
  <c r="Q483" i="8"/>
  <c r="N443" i="8"/>
  <c r="N440" i="8"/>
  <c r="B539" i="8"/>
  <c r="Q533" i="8"/>
  <c r="P538" i="8"/>
  <c r="P426" i="8"/>
  <c r="N460" i="8"/>
  <c r="E182" i="8"/>
  <c r="O439" i="8"/>
  <c r="V439" i="8" s="1"/>
  <c r="N428" i="8"/>
  <c r="P439" i="8"/>
  <c r="C344" i="8"/>
  <c r="C343" i="8"/>
  <c r="P532" i="8"/>
  <c r="N533" i="8"/>
  <c r="O529" i="8"/>
  <c r="V529" i="8" s="1"/>
  <c r="O535" i="8"/>
  <c r="E361" i="8"/>
  <c r="P535" i="8"/>
  <c r="D343" i="8"/>
  <c r="D344" i="8"/>
  <c r="E343" i="8"/>
  <c r="E344" i="8"/>
  <c r="O534" i="8"/>
  <c r="P529" i="8"/>
  <c r="F361" i="8"/>
  <c r="D326" i="8"/>
  <c r="R475" i="8"/>
  <c r="F111" i="8"/>
  <c r="B110" i="8"/>
  <c r="F182" i="8"/>
  <c r="F110" i="8"/>
  <c r="Q370" i="8"/>
  <c r="N465" i="8"/>
  <c r="E110" i="8"/>
  <c r="E111" i="8"/>
  <c r="O394" i="8"/>
  <c r="D110" i="8"/>
  <c r="D111" i="8"/>
  <c r="O447" i="8"/>
  <c r="O422" i="8"/>
  <c r="V422" i="8" s="1"/>
  <c r="E218" i="8"/>
  <c r="P388" i="8"/>
  <c r="O384" i="8"/>
  <c r="V384" i="8" s="1"/>
  <c r="F200" i="8"/>
  <c r="F377" i="8"/>
  <c r="N375" i="8"/>
  <c r="N367" i="8"/>
  <c r="N535" i="8"/>
  <c r="P458" i="8"/>
  <c r="Q462" i="8"/>
  <c r="Q425" i="8"/>
  <c r="N386" i="8"/>
  <c r="P463" i="8"/>
  <c r="N392" i="8"/>
  <c r="O430" i="8"/>
  <c r="Q409" i="8"/>
  <c r="N423" i="8"/>
  <c r="O412" i="8"/>
  <c r="O407" i="8"/>
  <c r="O375" i="8"/>
  <c r="N462" i="8"/>
  <c r="P440" i="8"/>
  <c r="N529" i="8"/>
  <c r="P482" i="8"/>
  <c r="Q480" i="8"/>
  <c r="N484" i="8"/>
  <c r="Q457" i="8"/>
  <c r="N476" i="8"/>
  <c r="N538" i="8"/>
  <c r="P534" i="8"/>
  <c r="P464" i="8"/>
  <c r="P412" i="8"/>
  <c r="Q481" i="8"/>
  <c r="Q394" i="8"/>
  <c r="O366" i="8"/>
  <c r="V366" i="8" s="1"/>
  <c r="O374" i="8"/>
  <c r="N409" i="8"/>
  <c r="P475" i="8"/>
  <c r="N441" i="8"/>
  <c r="Q484" i="8"/>
  <c r="N442" i="8"/>
  <c r="Q530" i="8"/>
  <c r="O528" i="8"/>
  <c r="V528" i="8" s="1"/>
  <c r="P428" i="8"/>
  <c r="N391" i="8"/>
  <c r="P533" i="8"/>
  <c r="Q402" i="8"/>
  <c r="O438" i="8"/>
  <c r="V438" i="8" s="1"/>
  <c r="Q448" i="8"/>
  <c r="P366" i="8"/>
  <c r="Q531" i="8"/>
  <c r="P531" i="8"/>
  <c r="O536" i="8"/>
  <c r="O532" i="8"/>
  <c r="O531" i="8"/>
  <c r="N536" i="8"/>
  <c r="N530" i="8"/>
  <c r="Q477" i="8"/>
  <c r="Q478" i="8"/>
  <c r="P480" i="8"/>
  <c r="O476" i="8"/>
  <c r="V476" i="8" s="1"/>
  <c r="O482" i="8"/>
  <c r="N480" i="8"/>
  <c r="O456" i="8"/>
  <c r="V456" i="8" s="1"/>
  <c r="P460" i="8"/>
  <c r="O457" i="8"/>
  <c r="V457" i="8" s="1"/>
  <c r="O462" i="8"/>
  <c r="O461" i="8"/>
  <c r="O466" i="8"/>
  <c r="N457" i="8"/>
  <c r="Q446" i="8"/>
  <c r="O440" i="8"/>
  <c r="V440" i="8" s="1"/>
  <c r="P444" i="8"/>
  <c r="N446" i="8"/>
  <c r="O441" i="8"/>
  <c r="Q445" i="8"/>
  <c r="N445" i="8"/>
  <c r="O446" i="8"/>
  <c r="O442" i="8"/>
  <c r="P438" i="8"/>
  <c r="N448" i="8"/>
  <c r="P442" i="8"/>
  <c r="N444" i="8"/>
  <c r="Q422" i="8"/>
  <c r="Q430" i="8"/>
  <c r="O424" i="8"/>
  <c r="O428" i="8"/>
  <c r="O425" i="8"/>
  <c r="O420" i="8"/>
  <c r="V420" i="8" s="1"/>
  <c r="N430" i="8"/>
  <c r="N421" i="8"/>
  <c r="Q406" i="8"/>
  <c r="N408" i="8"/>
  <c r="N404" i="8"/>
  <c r="Q411" i="8"/>
  <c r="O402" i="8"/>
  <c r="V402" i="8" s="1"/>
  <c r="Q404" i="8"/>
  <c r="P404" i="8"/>
  <c r="Q405" i="8"/>
  <c r="N412" i="8"/>
  <c r="N407" i="8"/>
  <c r="Q410" i="8"/>
  <c r="Q407" i="8"/>
  <c r="O404" i="8"/>
  <c r="V404" i="8" s="1"/>
  <c r="N406" i="8"/>
  <c r="N403" i="8"/>
  <c r="N411" i="8"/>
  <c r="P390" i="8"/>
  <c r="N390" i="8"/>
  <c r="P385" i="8"/>
  <c r="P386" i="8"/>
  <c r="Q390" i="8"/>
  <c r="Q389" i="8"/>
  <c r="Q385" i="8"/>
  <c r="O390" i="8"/>
  <c r="N389" i="8"/>
  <c r="Q375" i="8"/>
  <c r="O373" i="8"/>
  <c r="O19" i="8"/>
  <c r="V19" i="8" s="1"/>
  <c r="P372" i="8"/>
  <c r="P371" i="8"/>
  <c r="Q367" i="8"/>
  <c r="N19" i="8"/>
  <c r="N21" i="8" s="1"/>
  <c r="N368" i="8"/>
  <c r="O368" i="8"/>
  <c r="V368" i="8" s="1"/>
  <c r="Q371" i="8"/>
  <c r="N366" i="8"/>
  <c r="Q372" i="8"/>
  <c r="P368" i="8"/>
  <c r="O370" i="8"/>
  <c r="N370" i="8"/>
  <c r="N374" i="8"/>
  <c r="R529" i="8"/>
  <c r="B307" i="8"/>
  <c r="F325" i="8"/>
  <c r="F326" i="8"/>
  <c r="C449" i="8"/>
  <c r="C271" i="8"/>
  <c r="C272" i="8"/>
  <c r="N365" i="8"/>
  <c r="N198" i="8"/>
  <c r="M413" i="8"/>
  <c r="M235" i="8"/>
  <c r="R385" i="8"/>
  <c r="P383" i="8"/>
  <c r="N455" i="8"/>
  <c r="D431" i="8"/>
  <c r="D254" i="8"/>
  <c r="D253" i="8"/>
  <c r="F539" i="8"/>
  <c r="D307" i="8"/>
  <c r="D308" i="8"/>
  <c r="Q538" i="8"/>
  <c r="Q534" i="8"/>
  <c r="E431" i="8"/>
  <c r="E253" i="8"/>
  <c r="E254" i="8"/>
  <c r="R421" i="8"/>
  <c r="R401" i="8"/>
  <c r="Q401" i="8"/>
  <c r="R383" i="8"/>
  <c r="F217" i="8"/>
  <c r="F395" i="8"/>
  <c r="F218" i="8"/>
  <c r="F449" i="8"/>
  <c r="F271" i="8"/>
  <c r="F272" i="8"/>
  <c r="B449" i="8"/>
  <c r="B271" i="8"/>
  <c r="R420" i="8"/>
  <c r="N419" i="8"/>
  <c r="C431" i="8"/>
  <c r="C254" i="8"/>
  <c r="C253" i="8"/>
  <c r="D377" i="8"/>
  <c r="D200" i="8"/>
  <c r="D199" i="8"/>
  <c r="P365" i="8"/>
  <c r="P198" i="8"/>
  <c r="N182" i="8"/>
  <c r="R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Q19" i="8"/>
  <c r="B325" i="8"/>
  <c r="E307" i="8"/>
  <c r="E308" i="8"/>
  <c r="D467" i="8"/>
  <c r="D289" i="8"/>
  <c r="D290" i="8"/>
  <c r="M325" i="8"/>
  <c r="R474" i="8"/>
  <c r="M449" i="8"/>
  <c r="M271" i="8"/>
  <c r="Q419" i="8"/>
  <c r="D235" i="8"/>
  <c r="D413" i="8"/>
  <c r="D236" i="8"/>
  <c r="C395" i="8"/>
  <c r="C217" i="8"/>
  <c r="C218" i="8"/>
  <c r="B199" i="8"/>
  <c r="B377" i="8"/>
  <c r="E539" i="8"/>
  <c r="E271" i="8"/>
  <c r="P473" i="8"/>
  <c r="O455" i="8"/>
  <c r="V455" i="8" s="1"/>
  <c r="R368" i="8"/>
  <c r="R457" i="8"/>
  <c r="O527" i="8"/>
  <c r="V527" i="8" s="1"/>
  <c r="N437" i="8"/>
  <c r="C308" i="8"/>
  <c r="R419" i="8"/>
  <c r="O401" i="8"/>
  <c r="V401" i="8" s="1"/>
  <c r="B253" i="8"/>
  <c r="M217" i="8"/>
  <c r="M395" i="8"/>
  <c r="D164" i="8"/>
  <c r="D165" i="8"/>
  <c r="F431" i="8"/>
  <c r="F253" i="8"/>
  <c r="F254" i="8"/>
  <c r="R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P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Q473" i="8"/>
  <c r="R473" i="8"/>
  <c r="P437" i="8"/>
  <c r="E413" i="8"/>
  <c r="E236" i="8"/>
  <c r="E235" i="8"/>
  <c r="Q527" i="8"/>
  <c r="D449" i="8"/>
  <c r="D272" i="8"/>
  <c r="D271" i="8"/>
  <c r="M253" i="8"/>
  <c r="M431" i="8"/>
  <c r="R384" i="8"/>
  <c r="C377" i="8"/>
  <c r="C200" i="8"/>
  <c r="C199" i="8"/>
  <c r="R476" i="8"/>
  <c r="C467" i="8"/>
  <c r="C289" i="8"/>
  <c r="C290" i="8"/>
  <c r="R456" i="8"/>
  <c r="O473" i="8"/>
  <c r="V473" i="8" s="1"/>
  <c r="Q536" i="8"/>
  <c r="Q532" i="8"/>
  <c r="E325" i="8"/>
  <c r="P455" i="8"/>
  <c r="F413" i="8"/>
  <c r="F236" i="8"/>
  <c r="F235" i="8"/>
  <c r="F199" i="8"/>
  <c r="B413" i="8"/>
  <c r="B235" i="8"/>
  <c r="N401" i="8"/>
  <c r="B395" i="8"/>
  <c r="B217" i="8"/>
  <c r="N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R530" i="8"/>
  <c r="N473" i="8"/>
  <c r="B467" i="8"/>
  <c r="B289" i="8"/>
  <c r="Q455" i="8"/>
  <c r="O437" i="8"/>
  <c r="V437" i="8" s="1"/>
  <c r="D395" i="8"/>
  <c r="D218" i="8"/>
  <c r="D217" i="8"/>
  <c r="F308" i="8"/>
  <c r="F307" i="8"/>
  <c r="P401" i="8"/>
  <c r="R386" i="8"/>
  <c r="O383" i="8"/>
  <c r="V383" i="8" s="1"/>
  <c r="R365" i="8"/>
  <c r="R198" i="8"/>
  <c r="N527" i="8"/>
  <c r="P527" i="8"/>
  <c r="C307" i="8"/>
  <c r="F467" i="8"/>
  <c r="F290" i="8"/>
  <c r="F289" i="8"/>
  <c r="M467" i="8"/>
  <c r="M289" i="8"/>
  <c r="R458" i="8"/>
  <c r="R527" i="8"/>
  <c r="M485" i="8"/>
  <c r="M307" i="8"/>
  <c r="O365" i="8"/>
  <c r="V365" i="8" s="1"/>
  <c r="O198" i="8"/>
  <c r="V198" i="8" s="1"/>
  <c r="R422" i="8"/>
  <c r="Q365" i="8"/>
  <c r="Q198" i="8"/>
  <c r="C413" i="8"/>
  <c r="C235" i="8"/>
  <c r="C236" i="8"/>
  <c r="R403" i="8"/>
  <c r="M377" i="8"/>
  <c r="M199" i="8"/>
  <c r="E128" i="8"/>
  <c r="E129" i="8"/>
  <c r="C74" i="8"/>
  <c r="C75" i="8"/>
  <c r="F128" i="8"/>
  <c r="D21" i="8"/>
  <c r="D20" i="8"/>
  <c r="B56" i="8"/>
  <c r="D74" i="8"/>
  <c r="Q218" i="8" l="1"/>
  <c r="N271" i="8"/>
  <c r="N146" i="8"/>
  <c r="P164" i="8"/>
  <c r="U19" i="8"/>
  <c r="T21" i="8"/>
  <c r="U198" i="8"/>
  <c r="T200" i="8"/>
  <c r="O271" i="8"/>
  <c r="O272" i="8"/>
  <c r="V270" i="8"/>
  <c r="N74" i="8"/>
  <c r="N75" i="8"/>
  <c r="S128" i="8"/>
  <c r="S129" i="8"/>
  <c r="T129" i="8"/>
  <c r="U127" i="8"/>
  <c r="S165" i="8"/>
  <c r="U163" i="8"/>
  <c r="T165" i="8"/>
  <c r="R290" i="8"/>
  <c r="R289" i="8"/>
  <c r="S308" i="8"/>
  <c r="S307" i="8"/>
  <c r="T308" i="8"/>
  <c r="U306" i="8"/>
  <c r="R344" i="8"/>
  <c r="R343" i="8"/>
  <c r="O56" i="8"/>
  <c r="O57" i="8"/>
  <c r="V55" i="8"/>
  <c r="N307" i="8"/>
  <c r="N308" i="8"/>
  <c r="S56" i="8"/>
  <c r="S57" i="8"/>
  <c r="U55" i="8"/>
  <c r="T57" i="8"/>
  <c r="R253" i="8"/>
  <c r="R254" i="8"/>
  <c r="Q344" i="8"/>
  <c r="Q343" i="8"/>
  <c r="O217" i="8"/>
  <c r="O218" i="8"/>
  <c r="V216" i="8"/>
  <c r="Q272" i="8"/>
  <c r="Q271" i="8"/>
  <c r="R165" i="8"/>
  <c r="O92" i="8"/>
  <c r="O93" i="8"/>
  <c r="V91" i="8"/>
  <c r="R128" i="8"/>
  <c r="R129" i="8"/>
  <c r="O325" i="8"/>
  <c r="O326" i="8"/>
  <c r="V324" i="8"/>
  <c r="O128" i="8"/>
  <c r="O129" i="8"/>
  <c r="V127" i="8"/>
  <c r="P344" i="8"/>
  <c r="P343" i="8"/>
  <c r="O289" i="8"/>
  <c r="O290" i="8"/>
  <c r="V288" i="8"/>
  <c r="N56" i="8"/>
  <c r="N57" i="8"/>
  <c r="R235" i="8"/>
  <c r="R236" i="8"/>
  <c r="Q38" i="8"/>
  <c r="Q39" i="8"/>
  <c r="Q289" i="8"/>
  <c r="Q290" i="8"/>
  <c r="R74" i="8"/>
  <c r="R75" i="8"/>
  <c r="P111" i="8"/>
  <c r="P110" i="8"/>
  <c r="Q164" i="8"/>
  <c r="S326" i="8"/>
  <c r="S325" i="8"/>
  <c r="U324" i="8"/>
  <c r="T326" i="8"/>
  <c r="P93" i="8"/>
  <c r="P92" i="8"/>
  <c r="Q56" i="8"/>
  <c r="Q57" i="8"/>
  <c r="Q235" i="8"/>
  <c r="Q236" i="8"/>
  <c r="R326" i="8"/>
  <c r="R325" i="8"/>
  <c r="S164" i="8"/>
  <c r="S235" i="8"/>
  <c r="S236" i="8"/>
  <c r="T236" i="8"/>
  <c r="U234" i="8"/>
  <c r="O38" i="8"/>
  <c r="O39" i="8"/>
  <c r="V37" i="8"/>
  <c r="O146" i="8"/>
  <c r="O147" i="8"/>
  <c r="V145" i="8"/>
  <c r="S75" i="8"/>
  <c r="P147" i="8"/>
  <c r="P146" i="8"/>
  <c r="S290" i="8"/>
  <c r="Q146" i="8"/>
  <c r="Q147" i="8"/>
  <c r="O235" i="8"/>
  <c r="O236" i="8"/>
  <c r="V234" i="8"/>
  <c r="P236" i="8"/>
  <c r="P235" i="8"/>
  <c r="R56" i="8"/>
  <c r="R57" i="8"/>
  <c r="P289" i="8"/>
  <c r="P290" i="8"/>
  <c r="U467" i="8"/>
  <c r="T469" i="8"/>
  <c r="Q74" i="8"/>
  <c r="Q75" i="8"/>
  <c r="N38" i="8"/>
  <c r="N39" i="8"/>
  <c r="P129" i="8"/>
  <c r="P128" i="8"/>
  <c r="R164" i="8"/>
  <c r="R110" i="8"/>
  <c r="O307" i="8"/>
  <c r="O308" i="8"/>
  <c r="V306" i="8"/>
  <c r="P308" i="8"/>
  <c r="P307" i="8"/>
  <c r="P39" i="8"/>
  <c r="P38" i="8"/>
  <c r="R308" i="8"/>
  <c r="R307" i="8"/>
  <c r="Q308" i="8"/>
  <c r="P57" i="8"/>
  <c r="P56" i="8"/>
  <c r="R146" i="8"/>
  <c r="R147" i="8"/>
  <c r="O110" i="8"/>
  <c r="O111" i="8"/>
  <c r="V109" i="8"/>
  <c r="Q92" i="8"/>
  <c r="Q93" i="8"/>
  <c r="N92" i="8"/>
  <c r="N93" i="8"/>
  <c r="P254" i="8"/>
  <c r="P253" i="8"/>
  <c r="N217" i="8"/>
  <c r="N218" i="8"/>
  <c r="P75" i="8"/>
  <c r="P74" i="8"/>
  <c r="O343" i="8"/>
  <c r="O344" i="8"/>
  <c r="V342" i="8"/>
  <c r="Q253" i="8"/>
  <c r="Q254" i="8"/>
  <c r="S344" i="8"/>
  <c r="S343" i="8"/>
  <c r="T344" i="8"/>
  <c r="U342" i="8"/>
  <c r="P272" i="8"/>
  <c r="P271" i="8"/>
  <c r="P218" i="8"/>
  <c r="P217" i="8"/>
  <c r="Q111" i="8"/>
  <c r="R38" i="8"/>
  <c r="R39" i="8"/>
  <c r="N290" i="8"/>
  <c r="N289" i="8"/>
  <c r="Q129" i="8"/>
  <c r="Q128" i="8"/>
  <c r="N343" i="8"/>
  <c r="N344" i="8"/>
  <c r="P325" i="8"/>
  <c r="P326" i="8"/>
  <c r="N253" i="8"/>
  <c r="N254" i="8"/>
  <c r="Q325" i="8"/>
  <c r="Q326" i="8"/>
  <c r="O253" i="8"/>
  <c r="O254" i="8"/>
  <c r="V252" i="8"/>
  <c r="R217" i="8"/>
  <c r="R218" i="8"/>
  <c r="S272" i="8"/>
  <c r="S271" i="8"/>
  <c r="U270" i="8"/>
  <c r="T272" i="8"/>
  <c r="O74" i="8"/>
  <c r="O75" i="8"/>
  <c r="V73" i="8"/>
  <c r="N129" i="8"/>
  <c r="N128" i="8"/>
  <c r="O165" i="8"/>
  <c r="V163" i="8"/>
  <c r="N110" i="8"/>
  <c r="N111" i="8"/>
  <c r="O164" i="8"/>
  <c r="V181" i="8"/>
  <c r="N235" i="8"/>
  <c r="N236" i="8"/>
  <c r="S413" i="8"/>
  <c r="S449" i="8"/>
  <c r="S199" i="8"/>
  <c r="S377" i="8"/>
  <c r="S200" i="8"/>
  <c r="S431" i="8"/>
  <c r="S395" i="8"/>
  <c r="S361" i="8"/>
  <c r="S539" i="8"/>
  <c r="S521" i="8"/>
  <c r="S485" i="8"/>
  <c r="S503" i="8"/>
  <c r="S182" i="8"/>
  <c r="N361" i="8"/>
  <c r="S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M486" i="8"/>
  <c r="M432" i="8"/>
  <c r="M378" i="8"/>
  <c r="M468" i="8"/>
  <c r="M396" i="8"/>
  <c r="M414" i="8"/>
  <c r="M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Q503" i="8"/>
  <c r="N503" i="8"/>
  <c r="Q182" i="8"/>
  <c r="D450" i="8"/>
  <c r="E414" i="8"/>
  <c r="F450" i="8"/>
  <c r="P503" i="8"/>
  <c r="D414" i="8"/>
  <c r="C450" i="8"/>
  <c r="P361" i="8"/>
  <c r="E504" i="8"/>
  <c r="B432" i="8"/>
  <c r="E522" i="8"/>
  <c r="F504" i="8"/>
  <c r="E397" i="8"/>
  <c r="D396" i="8"/>
  <c r="C432" i="8"/>
  <c r="D486" i="8"/>
  <c r="D432" i="8"/>
  <c r="C486" i="8"/>
  <c r="E396" i="8"/>
  <c r="M504" i="8"/>
  <c r="B504" i="8"/>
  <c r="E450" i="8"/>
  <c r="C414" i="8"/>
  <c r="C396" i="8"/>
  <c r="E486" i="8"/>
  <c r="D378" i="8"/>
  <c r="E432" i="8"/>
  <c r="F379" i="8"/>
  <c r="F378" i="8"/>
  <c r="D504" i="8"/>
  <c r="B522" i="8"/>
  <c r="M522" i="8"/>
  <c r="D522" i="8"/>
  <c r="C504" i="8"/>
  <c r="C378" i="8"/>
  <c r="F522" i="8"/>
  <c r="C522" i="8"/>
  <c r="E523" i="8"/>
  <c r="F523" i="8"/>
  <c r="O503" i="8"/>
  <c r="V503" i="8" s="1"/>
  <c r="Q521" i="8"/>
  <c r="P521" i="8"/>
  <c r="O521" i="8"/>
  <c r="V521" i="8" s="1"/>
  <c r="N521" i="8"/>
  <c r="Q361" i="8"/>
  <c r="R503" i="8"/>
  <c r="E505" i="8"/>
  <c r="F505" i="8"/>
  <c r="D505" i="8"/>
  <c r="R361" i="8"/>
  <c r="O361" i="8"/>
  <c r="C487" i="8"/>
  <c r="O21" i="8"/>
  <c r="R19" i="8"/>
  <c r="S21" i="8" s="1"/>
  <c r="P182" i="8"/>
  <c r="O20" i="8"/>
  <c r="Q377" i="8"/>
  <c r="Q200" i="8"/>
  <c r="Q199" i="8"/>
  <c r="O395" i="8"/>
  <c r="V395" i="8" s="1"/>
  <c r="P413" i="8"/>
  <c r="F487" i="8"/>
  <c r="E379" i="8"/>
  <c r="P431" i="8"/>
  <c r="Q395" i="8"/>
  <c r="C379" i="8"/>
  <c r="D451" i="8"/>
  <c r="Q485" i="8"/>
  <c r="D540" i="8"/>
  <c r="R449" i="8"/>
  <c r="O413" i="8"/>
  <c r="V413" i="8" s="1"/>
  <c r="O539" i="8"/>
  <c r="V539" i="8" s="1"/>
  <c r="P485" i="8"/>
  <c r="D415" i="8"/>
  <c r="E487" i="8"/>
  <c r="Q20" i="8"/>
  <c r="Q21" i="8"/>
  <c r="C433" i="8"/>
  <c r="F397" i="8"/>
  <c r="R395" i="8"/>
  <c r="D433" i="8"/>
  <c r="C415" i="8"/>
  <c r="O377" i="8"/>
  <c r="V377" i="8" s="1"/>
  <c r="O200" i="8"/>
  <c r="O199" i="8"/>
  <c r="R539" i="8"/>
  <c r="N539" i="8"/>
  <c r="Q467" i="8"/>
  <c r="N395" i="8"/>
  <c r="N413" i="8"/>
  <c r="R467" i="8"/>
  <c r="Q539" i="8"/>
  <c r="E415" i="8"/>
  <c r="E540" i="8"/>
  <c r="O431" i="8"/>
  <c r="V431" i="8" s="1"/>
  <c r="D379" i="8"/>
  <c r="N431" i="8"/>
  <c r="E433" i="8"/>
  <c r="F540" i="8"/>
  <c r="N467" i="8"/>
  <c r="O182" i="8"/>
  <c r="R182" i="8"/>
  <c r="D397" i="8"/>
  <c r="N485" i="8"/>
  <c r="Q449" i="8"/>
  <c r="F415" i="8"/>
  <c r="O485" i="8"/>
  <c r="V485" i="8" s="1"/>
  <c r="C469" i="8"/>
  <c r="C468" i="8"/>
  <c r="P449" i="8"/>
  <c r="R485" i="8"/>
  <c r="E468" i="8"/>
  <c r="E469" i="8"/>
  <c r="F433" i="8"/>
  <c r="N449" i="8"/>
  <c r="E451" i="8"/>
  <c r="O467" i="8"/>
  <c r="V467" i="8" s="1"/>
  <c r="C397" i="8"/>
  <c r="Q431" i="8"/>
  <c r="D469" i="8"/>
  <c r="D468" i="8"/>
  <c r="F451" i="8"/>
  <c r="Q413" i="8"/>
  <c r="R413" i="8"/>
  <c r="N20" i="8"/>
  <c r="F468" i="8"/>
  <c r="F469" i="8"/>
  <c r="P539" i="8"/>
  <c r="R200" i="8"/>
  <c r="R199" i="8"/>
  <c r="O449" i="8"/>
  <c r="V449" i="8" s="1"/>
  <c r="P467" i="8"/>
  <c r="P21" i="8"/>
  <c r="P20" i="8"/>
  <c r="R431" i="8"/>
  <c r="P199" i="8"/>
  <c r="P377" i="8"/>
  <c r="P200" i="8"/>
  <c r="D487" i="8"/>
  <c r="P395" i="8"/>
  <c r="N377" i="8"/>
  <c r="N200" i="8"/>
  <c r="N199" i="8"/>
  <c r="C451" i="8"/>
  <c r="T487" i="8" l="1"/>
  <c r="U485" i="8"/>
  <c r="U395" i="8"/>
  <c r="T397" i="8"/>
  <c r="U521" i="8"/>
  <c r="T523" i="8"/>
  <c r="U431" i="8"/>
  <c r="T433" i="8"/>
  <c r="U449" i="8"/>
  <c r="T451" i="8"/>
  <c r="S540" i="8"/>
  <c r="U539" i="8"/>
  <c r="T540" i="8"/>
  <c r="U413" i="8"/>
  <c r="T415" i="8"/>
  <c r="T505" i="8"/>
  <c r="U503" i="8"/>
  <c r="U377" i="8"/>
  <c r="T379" i="8"/>
  <c r="O378" i="8"/>
  <c r="Q450" i="8"/>
  <c r="S469" i="8"/>
  <c r="S432" i="8"/>
  <c r="S433" i="8"/>
  <c r="S396" i="8"/>
  <c r="S397" i="8"/>
  <c r="S504" i="8"/>
  <c r="S505" i="8"/>
  <c r="S486" i="8"/>
  <c r="S487" i="8"/>
  <c r="S522" i="8"/>
  <c r="S378" i="8"/>
  <c r="S450" i="8"/>
  <c r="S451" i="8"/>
  <c r="S414" i="8"/>
  <c r="S415" i="8"/>
  <c r="S468" i="8"/>
  <c r="N505" i="8"/>
  <c r="N486" i="8"/>
  <c r="N540" i="8"/>
  <c r="R414" i="8"/>
  <c r="Q414" i="8"/>
  <c r="Q432" i="8"/>
  <c r="N450" i="8"/>
  <c r="O486" i="8"/>
  <c r="O432" i="8"/>
  <c r="O450" i="8"/>
  <c r="N378" i="8"/>
  <c r="Q504" i="8"/>
  <c r="O505" i="8"/>
  <c r="P504" i="8"/>
  <c r="P396" i="8"/>
  <c r="N414" i="8"/>
  <c r="R432" i="8"/>
  <c r="R396" i="8"/>
  <c r="R450" i="8"/>
  <c r="R486" i="8"/>
  <c r="P378" i="8"/>
  <c r="P450" i="8"/>
  <c r="P486" i="8"/>
  <c r="Q396" i="8"/>
  <c r="R504" i="8"/>
  <c r="N522" i="8"/>
  <c r="P522" i="8"/>
  <c r="N504" i="8"/>
  <c r="O396" i="8"/>
  <c r="O522" i="8"/>
  <c r="Q522" i="8"/>
  <c r="N432" i="8"/>
  <c r="N396" i="8"/>
  <c r="O414" i="8"/>
  <c r="P414" i="8"/>
  <c r="Q378" i="8"/>
  <c r="Q486" i="8"/>
  <c r="P432" i="8"/>
  <c r="O504" i="8"/>
  <c r="O523" i="8"/>
  <c r="Q523" i="8"/>
  <c r="R521" i="8"/>
  <c r="R522" i="8" s="1"/>
  <c r="N523" i="8"/>
  <c r="P523" i="8"/>
  <c r="Q505" i="8"/>
  <c r="P505" i="8"/>
  <c r="R20" i="8"/>
  <c r="R377" i="8"/>
  <c r="R21" i="8"/>
  <c r="P540" i="8"/>
  <c r="Q415" i="8"/>
  <c r="R487" i="8"/>
  <c r="O487" i="8"/>
  <c r="Q540" i="8"/>
  <c r="Q469" i="8"/>
  <c r="Q468" i="8"/>
  <c r="O379" i="8"/>
  <c r="R397" i="8"/>
  <c r="O415" i="8"/>
  <c r="Q397" i="8"/>
  <c r="O397" i="8"/>
  <c r="P379" i="8"/>
  <c r="R415" i="8"/>
  <c r="N451" i="8"/>
  <c r="N487" i="8"/>
  <c r="N433" i="8"/>
  <c r="N397" i="8"/>
  <c r="R540" i="8"/>
  <c r="P487" i="8"/>
  <c r="R451" i="8"/>
  <c r="Q487" i="8"/>
  <c r="P415" i="8"/>
  <c r="Q379" i="8"/>
  <c r="N379" i="8"/>
  <c r="Q433" i="8"/>
  <c r="Q451" i="8"/>
  <c r="O433" i="8"/>
  <c r="N415" i="8"/>
  <c r="P397" i="8"/>
  <c r="R433" i="8"/>
  <c r="P468" i="8"/>
  <c r="P469" i="8"/>
  <c r="O451" i="8"/>
  <c r="O469" i="8"/>
  <c r="O468" i="8"/>
  <c r="P451" i="8"/>
  <c r="N469" i="8"/>
  <c r="N468" i="8"/>
  <c r="R469" i="8"/>
  <c r="R468" i="8"/>
  <c r="O540" i="8"/>
  <c r="P433" i="8"/>
  <c r="S523" i="8" l="1"/>
  <c r="S379" i="8"/>
  <c r="R378" i="8"/>
  <c r="R523" i="8"/>
  <c r="R505" i="8"/>
  <c r="R379" i="8"/>
  <c r="N472" i="7" l="1"/>
  <c r="O472" i="7" s="1"/>
  <c r="P472" i="7" s="1"/>
  <c r="Q472" i="7" s="1"/>
  <c r="R472" i="7" s="1"/>
  <c r="C472" i="7"/>
  <c r="D472" i="7" s="1"/>
  <c r="E472" i="7" s="1"/>
  <c r="F472" i="7" s="1"/>
  <c r="G472" i="7" s="1"/>
  <c r="N454" i="7"/>
  <c r="O454" i="7" s="1"/>
  <c r="P454" i="7" s="1"/>
  <c r="Q454" i="7" s="1"/>
  <c r="R454" i="7" s="1"/>
  <c r="C454" i="7"/>
  <c r="D454" i="7" s="1"/>
  <c r="E454" i="7" s="1"/>
  <c r="F454" i="7" s="1"/>
  <c r="G454" i="7" s="1"/>
  <c r="N436" i="7"/>
  <c r="O436" i="7" s="1"/>
  <c r="P436" i="7" s="1"/>
  <c r="Q436" i="7" s="1"/>
  <c r="R436" i="7" s="1"/>
  <c r="C436" i="7"/>
  <c r="D436" i="7" s="1"/>
  <c r="E436" i="7" s="1"/>
  <c r="F436" i="7" s="1"/>
  <c r="G436" i="7" s="1"/>
  <c r="N418" i="7"/>
  <c r="O418" i="7" s="1"/>
  <c r="P418" i="7" s="1"/>
  <c r="Q418" i="7" s="1"/>
  <c r="R418" i="7" s="1"/>
  <c r="C418" i="7"/>
  <c r="D418" i="7" s="1"/>
  <c r="E418" i="7" s="1"/>
  <c r="F418" i="7" s="1"/>
  <c r="G418" i="7" s="1"/>
  <c r="N400" i="7"/>
  <c r="O400" i="7" s="1"/>
  <c r="P400" i="7" s="1"/>
  <c r="Q400" i="7" s="1"/>
  <c r="R400" i="7" s="1"/>
  <c r="C400" i="7"/>
  <c r="D400" i="7" s="1"/>
  <c r="E400" i="7" s="1"/>
  <c r="F400" i="7" s="1"/>
  <c r="G400" i="7" s="1"/>
  <c r="N382" i="7"/>
  <c r="O382" i="7" s="1"/>
  <c r="P382" i="7" s="1"/>
  <c r="Q382" i="7" s="1"/>
  <c r="R382" i="7" s="1"/>
  <c r="C382" i="7"/>
  <c r="D382" i="7" s="1"/>
  <c r="E382" i="7" s="1"/>
  <c r="F382" i="7" s="1"/>
  <c r="G382" i="7" s="1"/>
  <c r="N364" i="7"/>
  <c r="O364" i="7" s="1"/>
  <c r="P364" i="7" s="1"/>
  <c r="Q364" i="7" s="1"/>
  <c r="R364" i="7" s="1"/>
  <c r="C364" i="7"/>
  <c r="D364" i="7" s="1"/>
  <c r="E364" i="7" s="1"/>
  <c r="F364" i="7" s="1"/>
  <c r="G364" i="7" s="1"/>
  <c r="N346" i="7"/>
  <c r="O346" i="7" s="1"/>
  <c r="P346" i="7" s="1"/>
  <c r="Q346" i="7" s="1"/>
  <c r="R346" i="7" s="1"/>
  <c r="C346" i="7"/>
  <c r="D346" i="7" s="1"/>
  <c r="E346" i="7" s="1"/>
  <c r="F346" i="7" s="1"/>
  <c r="G346" i="7" s="1"/>
  <c r="N328" i="7"/>
  <c r="O328" i="7" s="1"/>
  <c r="P328" i="7" s="1"/>
  <c r="Q328" i="7" s="1"/>
  <c r="R328" i="7" s="1"/>
  <c r="C328" i="7"/>
  <c r="D328" i="7" s="1"/>
  <c r="E328" i="7" s="1"/>
  <c r="F328" i="7" s="1"/>
  <c r="G328" i="7" s="1"/>
  <c r="M323" i="7"/>
  <c r="M322" i="7"/>
  <c r="M321" i="7"/>
  <c r="M320" i="7"/>
  <c r="M319" i="7"/>
  <c r="M318" i="7"/>
  <c r="M317" i="7"/>
  <c r="M316" i="7"/>
  <c r="M315" i="7"/>
  <c r="M314" i="7"/>
  <c r="M313" i="7"/>
  <c r="M312" i="7"/>
  <c r="F323" i="7"/>
  <c r="E323" i="7"/>
  <c r="D323" i="7"/>
  <c r="C323" i="7"/>
  <c r="B323" i="7"/>
  <c r="F322" i="7"/>
  <c r="E322" i="7"/>
  <c r="D322" i="7"/>
  <c r="C322" i="7"/>
  <c r="B322" i="7"/>
  <c r="F321" i="7"/>
  <c r="E321" i="7"/>
  <c r="D321" i="7"/>
  <c r="C321" i="7"/>
  <c r="B321" i="7"/>
  <c r="F320" i="7"/>
  <c r="E320" i="7"/>
  <c r="D320" i="7"/>
  <c r="C320" i="7"/>
  <c r="B320" i="7"/>
  <c r="F319" i="7"/>
  <c r="E319" i="7"/>
  <c r="D319" i="7"/>
  <c r="C319" i="7"/>
  <c r="B319" i="7"/>
  <c r="F318" i="7"/>
  <c r="E318" i="7"/>
  <c r="D318" i="7"/>
  <c r="C318" i="7"/>
  <c r="B318" i="7"/>
  <c r="F317" i="7"/>
  <c r="E317" i="7"/>
  <c r="D317" i="7"/>
  <c r="C317" i="7"/>
  <c r="B317" i="7"/>
  <c r="F316" i="7"/>
  <c r="E316" i="7"/>
  <c r="D316" i="7"/>
  <c r="C316" i="7"/>
  <c r="B316" i="7"/>
  <c r="G315" i="7"/>
  <c r="S314" i="7" s="1"/>
  <c r="U314" i="7" s="1"/>
  <c r="F315" i="7"/>
  <c r="E315" i="7"/>
  <c r="D315" i="7"/>
  <c r="C315" i="7"/>
  <c r="B315" i="7"/>
  <c r="G314" i="7"/>
  <c r="S313" i="7" s="1"/>
  <c r="F314" i="7"/>
  <c r="E314" i="7"/>
  <c r="D314" i="7"/>
  <c r="C314" i="7"/>
  <c r="B314" i="7"/>
  <c r="G313" i="7"/>
  <c r="F313" i="7"/>
  <c r="E313" i="7"/>
  <c r="D313" i="7"/>
  <c r="C313" i="7"/>
  <c r="B313" i="7"/>
  <c r="G312" i="7"/>
  <c r="F312" i="7"/>
  <c r="E312" i="7"/>
  <c r="D312" i="7"/>
  <c r="C312" i="7"/>
  <c r="B312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F287" i="7"/>
  <c r="E287" i="7"/>
  <c r="D287" i="7"/>
  <c r="C287" i="7"/>
  <c r="B287" i="7"/>
  <c r="F286" i="7"/>
  <c r="E286" i="7"/>
  <c r="D286" i="7"/>
  <c r="C286" i="7"/>
  <c r="B286" i="7"/>
  <c r="F285" i="7"/>
  <c r="E285" i="7"/>
  <c r="D285" i="7"/>
  <c r="C285" i="7"/>
  <c r="B285" i="7"/>
  <c r="F284" i="7"/>
  <c r="E284" i="7"/>
  <c r="D284" i="7"/>
  <c r="C284" i="7"/>
  <c r="B284" i="7"/>
  <c r="F283" i="7"/>
  <c r="E283" i="7"/>
  <c r="D283" i="7"/>
  <c r="C283" i="7"/>
  <c r="B283" i="7"/>
  <c r="F282" i="7"/>
  <c r="E282" i="7"/>
  <c r="D282" i="7"/>
  <c r="C282" i="7"/>
  <c r="B282" i="7"/>
  <c r="F281" i="7"/>
  <c r="E281" i="7"/>
  <c r="D281" i="7"/>
  <c r="C281" i="7"/>
  <c r="B281" i="7"/>
  <c r="F280" i="7"/>
  <c r="E280" i="7"/>
  <c r="D280" i="7"/>
  <c r="C280" i="7"/>
  <c r="B280" i="7"/>
  <c r="G279" i="7"/>
  <c r="S278" i="7" s="1"/>
  <c r="U278" i="7" s="1"/>
  <c r="F279" i="7"/>
  <c r="E279" i="7"/>
  <c r="D279" i="7"/>
  <c r="C279" i="7"/>
  <c r="B279" i="7"/>
  <c r="G278" i="7"/>
  <c r="S277" i="7" s="1"/>
  <c r="F278" i="7"/>
  <c r="E278" i="7"/>
  <c r="D278" i="7"/>
  <c r="C278" i="7"/>
  <c r="B278" i="7"/>
  <c r="G277" i="7"/>
  <c r="F277" i="7"/>
  <c r="E277" i="7"/>
  <c r="D277" i="7"/>
  <c r="C277" i="7"/>
  <c r="B277" i="7"/>
  <c r="G276" i="7"/>
  <c r="F276" i="7"/>
  <c r="E276" i="7"/>
  <c r="D276" i="7"/>
  <c r="C276" i="7"/>
  <c r="B276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F269" i="7"/>
  <c r="T107" i="11" s="1"/>
  <c r="E269" i="7"/>
  <c r="D269" i="7"/>
  <c r="C269" i="7"/>
  <c r="B269" i="7"/>
  <c r="F268" i="7"/>
  <c r="T106" i="11" s="1"/>
  <c r="E268" i="7"/>
  <c r="D268" i="7"/>
  <c r="C268" i="7"/>
  <c r="B268" i="7"/>
  <c r="F267" i="7"/>
  <c r="T105" i="11" s="1"/>
  <c r="E267" i="7"/>
  <c r="D267" i="7"/>
  <c r="C267" i="7"/>
  <c r="B267" i="7"/>
  <c r="F266" i="7"/>
  <c r="T104" i="11" s="1"/>
  <c r="E266" i="7"/>
  <c r="D266" i="7"/>
  <c r="C266" i="7"/>
  <c r="B266" i="7"/>
  <c r="F265" i="7"/>
  <c r="T103" i="11" s="1"/>
  <c r="E265" i="7"/>
  <c r="D265" i="7"/>
  <c r="C265" i="7"/>
  <c r="B265" i="7"/>
  <c r="F264" i="7"/>
  <c r="T102" i="11" s="1"/>
  <c r="E264" i="7"/>
  <c r="D264" i="7"/>
  <c r="C264" i="7"/>
  <c r="B264" i="7"/>
  <c r="F263" i="7"/>
  <c r="T101" i="11" s="1"/>
  <c r="E263" i="7"/>
  <c r="D263" i="7"/>
  <c r="C263" i="7"/>
  <c r="B263" i="7"/>
  <c r="F262" i="7"/>
  <c r="T100" i="11" s="1"/>
  <c r="E262" i="7"/>
  <c r="D262" i="7"/>
  <c r="C262" i="7"/>
  <c r="B262" i="7"/>
  <c r="G261" i="7"/>
  <c r="S260" i="7" s="1"/>
  <c r="U260" i="7" s="1"/>
  <c r="F261" i="7"/>
  <c r="E261" i="7"/>
  <c r="D261" i="7"/>
  <c r="C261" i="7"/>
  <c r="B261" i="7"/>
  <c r="G260" i="7"/>
  <c r="S259" i="7" s="1"/>
  <c r="F260" i="7"/>
  <c r="E260" i="7"/>
  <c r="D260" i="7"/>
  <c r="C260" i="7"/>
  <c r="B260" i="7"/>
  <c r="G259" i="7"/>
  <c r="S258" i="7" s="1"/>
  <c r="F259" i="7"/>
  <c r="E259" i="7"/>
  <c r="D259" i="7"/>
  <c r="C259" i="7"/>
  <c r="B259" i="7"/>
  <c r="G258" i="7"/>
  <c r="F258" i="7"/>
  <c r="E258" i="7"/>
  <c r="D258" i="7"/>
  <c r="C258" i="7"/>
  <c r="B258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F251" i="7"/>
  <c r="E251" i="7"/>
  <c r="D251" i="7"/>
  <c r="C251" i="7"/>
  <c r="B251" i="7"/>
  <c r="F250" i="7"/>
  <c r="E250" i="7"/>
  <c r="D250" i="7"/>
  <c r="C250" i="7"/>
  <c r="B250" i="7"/>
  <c r="F249" i="7"/>
  <c r="E249" i="7"/>
  <c r="D249" i="7"/>
  <c r="C249" i="7"/>
  <c r="B249" i="7"/>
  <c r="F248" i="7"/>
  <c r="E248" i="7"/>
  <c r="D248" i="7"/>
  <c r="C248" i="7"/>
  <c r="B248" i="7"/>
  <c r="F247" i="7"/>
  <c r="E247" i="7"/>
  <c r="D247" i="7"/>
  <c r="C247" i="7"/>
  <c r="B247" i="7"/>
  <c r="F246" i="7"/>
  <c r="E246" i="7"/>
  <c r="D246" i="7"/>
  <c r="C246" i="7"/>
  <c r="B246" i="7"/>
  <c r="F245" i="7"/>
  <c r="E245" i="7"/>
  <c r="D245" i="7"/>
  <c r="C245" i="7"/>
  <c r="B245" i="7"/>
  <c r="F244" i="7"/>
  <c r="E244" i="7"/>
  <c r="D244" i="7"/>
  <c r="C244" i="7"/>
  <c r="B244" i="7"/>
  <c r="G243" i="7"/>
  <c r="S242" i="7" s="1"/>
  <c r="F243" i="7"/>
  <c r="E243" i="7"/>
  <c r="D243" i="7"/>
  <c r="C243" i="7"/>
  <c r="B243" i="7"/>
  <c r="G242" i="7"/>
  <c r="S241" i="7" s="1"/>
  <c r="F242" i="7"/>
  <c r="E242" i="7"/>
  <c r="D242" i="7"/>
  <c r="C242" i="7"/>
  <c r="B242" i="7"/>
  <c r="G241" i="7"/>
  <c r="S240" i="7" s="1"/>
  <c r="F241" i="7"/>
  <c r="E241" i="7"/>
  <c r="D241" i="7"/>
  <c r="C241" i="7"/>
  <c r="B241" i="7"/>
  <c r="G240" i="7"/>
  <c r="F240" i="7"/>
  <c r="E240" i="7"/>
  <c r="D240" i="7"/>
  <c r="C240" i="7"/>
  <c r="B240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F233" i="7"/>
  <c r="E233" i="7"/>
  <c r="D233" i="7"/>
  <c r="C233" i="7"/>
  <c r="B233" i="7"/>
  <c r="F232" i="7"/>
  <c r="E232" i="7"/>
  <c r="D232" i="7"/>
  <c r="C232" i="7"/>
  <c r="B232" i="7"/>
  <c r="F231" i="7"/>
  <c r="E231" i="7"/>
  <c r="D231" i="7"/>
  <c r="C231" i="7"/>
  <c r="B231" i="7"/>
  <c r="F230" i="7"/>
  <c r="E230" i="7"/>
  <c r="D230" i="7"/>
  <c r="C230" i="7"/>
  <c r="B230" i="7"/>
  <c r="F229" i="7"/>
  <c r="E229" i="7"/>
  <c r="D229" i="7"/>
  <c r="C229" i="7"/>
  <c r="B229" i="7"/>
  <c r="F228" i="7"/>
  <c r="E228" i="7"/>
  <c r="D228" i="7"/>
  <c r="C228" i="7"/>
  <c r="B228" i="7"/>
  <c r="F227" i="7"/>
  <c r="E227" i="7"/>
  <c r="D227" i="7"/>
  <c r="C227" i="7"/>
  <c r="B227" i="7"/>
  <c r="F226" i="7"/>
  <c r="E226" i="7"/>
  <c r="D226" i="7"/>
  <c r="C226" i="7"/>
  <c r="B226" i="7"/>
  <c r="G225" i="7"/>
  <c r="S224" i="7" s="1"/>
  <c r="U224" i="7" s="1"/>
  <c r="F225" i="7"/>
  <c r="E225" i="7"/>
  <c r="D225" i="7"/>
  <c r="C225" i="7"/>
  <c r="B225" i="7"/>
  <c r="G224" i="7"/>
  <c r="S223" i="7" s="1"/>
  <c r="F224" i="7"/>
  <c r="E224" i="7"/>
  <c r="D224" i="7"/>
  <c r="C224" i="7"/>
  <c r="B224" i="7"/>
  <c r="G223" i="7"/>
  <c r="S222" i="7" s="1"/>
  <c r="F223" i="7"/>
  <c r="E223" i="7"/>
  <c r="D223" i="7"/>
  <c r="C223" i="7"/>
  <c r="B223" i="7"/>
  <c r="G222" i="7"/>
  <c r="F222" i="7"/>
  <c r="E222" i="7"/>
  <c r="D222" i="7"/>
  <c r="C222" i="7"/>
  <c r="B222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F215" i="7"/>
  <c r="E215" i="7"/>
  <c r="D215" i="7"/>
  <c r="C215" i="7"/>
  <c r="B215" i="7"/>
  <c r="F214" i="7"/>
  <c r="E214" i="7"/>
  <c r="D214" i="7"/>
  <c r="C214" i="7"/>
  <c r="B214" i="7"/>
  <c r="F213" i="7"/>
  <c r="E213" i="7"/>
  <c r="D213" i="7"/>
  <c r="C213" i="7"/>
  <c r="B213" i="7"/>
  <c r="F212" i="7"/>
  <c r="E212" i="7"/>
  <c r="D212" i="7"/>
  <c r="C212" i="7"/>
  <c r="B212" i="7"/>
  <c r="F211" i="7"/>
  <c r="E211" i="7"/>
  <c r="D211" i="7"/>
  <c r="C211" i="7"/>
  <c r="B211" i="7"/>
  <c r="F210" i="7"/>
  <c r="E210" i="7"/>
  <c r="D210" i="7"/>
  <c r="C210" i="7"/>
  <c r="B210" i="7"/>
  <c r="F209" i="7"/>
  <c r="E209" i="7"/>
  <c r="D209" i="7"/>
  <c r="C209" i="7"/>
  <c r="B209" i="7"/>
  <c r="F208" i="7"/>
  <c r="E208" i="7"/>
  <c r="D208" i="7"/>
  <c r="C208" i="7"/>
  <c r="B208" i="7"/>
  <c r="G207" i="7"/>
  <c r="S206" i="7" s="1"/>
  <c r="U206" i="7" s="1"/>
  <c r="F207" i="7"/>
  <c r="E207" i="7"/>
  <c r="D207" i="7"/>
  <c r="C207" i="7"/>
  <c r="B207" i="7"/>
  <c r="G206" i="7"/>
  <c r="F206" i="7"/>
  <c r="E206" i="7"/>
  <c r="D206" i="7"/>
  <c r="C206" i="7"/>
  <c r="B206" i="7"/>
  <c r="G205" i="7"/>
  <c r="S204" i="7" s="1"/>
  <c r="F205" i="7"/>
  <c r="E205" i="7"/>
  <c r="D205" i="7"/>
  <c r="C205" i="7"/>
  <c r="B205" i="7"/>
  <c r="G204" i="7"/>
  <c r="F204" i="7"/>
  <c r="E204" i="7"/>
  <c r="D204" i="7"/>
  <c r="C204" i="7"/>
  <c r="B204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F197" i="7"/>
  <c r="Q107" i="11" s="1"/>
  <c r="E197" i="7"/>
  <c r="D197" i="7"/>
  <c r="C197" i="7"/>
  <c r="B197" i="7"/>
  <c r="F196" i="7"/>
  <c r="Q106" i="11" s="1"/>
  <c r="E196" i="7"/>
  <c r="D196" i="7"/>
  <c r="C196" i="7"/>
  <c r="B196" i="7"/>
  <c r="F195" i="7"/>
  <c r="Q105" i="11" s="1"/>
  <c r="E195" i="7"/>
  <c r="D195" i="7"/>
  <c r="C195" i="7"/>
  <c r="B195" i="7"/>
  <c r="F194" i="7"/>
  <c r="Q104" i="11" s="1"/>
  <c r="E194" i="7"/>
  <c r="D194" i="7"/>
  <c r="C194" i="7"/>
  <c r="B194" i="7"/>
  <c r="F193" i="7"/>
  <c r="Q103" i="11" s="1"/>
  <c r="E193" i="7"/>
  <c r="D193" i="7"/>
  <c r="C193" i="7"/>
  <c r="B193" i="7"/>
  <c r="F192" i="7"/>
  <c r="Q102" i="11" s="1"/>
  <c r="E192" i="7"/>
  <c r="D192" i="7"/>
  <c r="C192" i="7"/>
  <c r="B192" i="7"/>
  <c r="F191" i="7"/>
  <c r="Q101" i="11" s="1"/>
  <c r="E191" i="7"/>
  <c r="D191" i="7"/>
  <c r="C191" i="7"/>
  <c r="B191" i="7"/>
  <c r="F190" i="7"/>
  <c r="Q100" i="11" s="1"/>
  <c r="E190" i="7"/>
  <c r="D190" i="7"/>
  <c r="C190" i="7"/>
  <c r="B190" i="7"/>
  <c r="G189" i="7"/>
  <c r="S188" i="7" s="1"/>
  <c r="U188" i="7" s="1"/>
  <c r="F189" i="7"/>
  <c r="E189" i="7"/>
  <c r="D189" i="7"/>
  <c r="C189" i="7"/>
  <c r="B189" i="7"/>
  <c r="G188" i="7"/>
  <c r="F188" i="7"/>
  <c r="E188" i="7"/>
  <c r="D188" i="7"/>
  <c r="C188" i="7"/>
  <c r="B188" i="7"/>
  <c r="G187" i="7"/>
  <c r="S186" i="7" s="1"/>
  <c r="F187" i="7"/>
  <c r="E187" i="7"/>
  <c r="D187" i="7"/>
  <c r="C187" i="7"/>
  <c r="B187" i="7"/>
  <c r="G186" i="7"/>
  <c r="F186" i="7"/>
  <c r="E186" i="7"/>
  <c r="D186" i="7"/>
  <c r="C186" i="7"/>
  <c r="B186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F179" i="7"/>
  <c r="N107" i="11" s="1"/>
  <c r="E179" i="7"/>
  <c r="D179" i="7"/>
  <c r="C179" i="7"/>
  <c r="B179" i="7"/>
  <c r="F178" i="7"/>
  <c r="N106" i="11" s="1"/>
  <c r="E178" i="7"/>
  <c r="D178" i="7"/>
  <c r="C178" i="7"/>
  <c r="B178" i="7"/>
  <c r="F177" i="7"/>
  <c r="N105" i="11" s="1"/>
  <c r="E177" i="7"/>
  <c r="D177" i="7"/>
  <c r="C177" i="7"/>
  <c r="B177" i="7"/>
  <c r="F176" i="7"/>
  <c r="N104" i="11" s="1"/>
  <c r="E176" i="7"/>
  <c r="D176" i="7"/>
  <c r="C176" i="7"/>
  <c r="B176" i="7"/>
  <c r="F175" i="7"/>
  <c r="N103" i="11" s="1"/>
  <c r="E175" i="7"/>
  <c r="D175" i="7"/>
  <c r="C175" i="7"/>
  <c r="B175" i="7"/>
  <c r="F174" i="7"/>
  <c r="N102" i="11" s="1"/>
  <c r="E174" i="7"/>
  <c r="D174" i="7"/>
  <c r="C174" i="7"/>
  <c r="B174" i="7"/>
  <c r="F173" i="7"/>
  <c r="N101" i="11" s="1"/>
  <c r="E173" i="7"/>
  <c r="D173" i="7"/>
  <c r="C173" i="7"/>
  <c r="B173" i="7"/>
  <c r="F172" i="7"/>
  <c r="N100" i="11" s="1"/>
  <c r="E172" i="7"/>
  <c r="D172" i="7"/>
  <c r="C172" i="7"/>
  <c r="B172" i="7"/>
  <c r="G171" i="7"/>
  <c r="F171" i="7"/>
  <c r="E171" i="7"/>
  <c r="D171" i="7"/>
  <c r="C171" i="7"/>
  <c r="B171" i="7"/>
  <c r="G170" i="7"/>
  <c r="F170" i="7"/>
  <c r="E170" i="7"/>
  <c r="D170" i="7"/>
  <c r="C170" i="7"/>
  <c r="B170" i="7"/>
  <c r="G169" i="7"/>
  <c r="F169" i="7"/>
  <c r="E169" i="7"/>
  <c r="D169" i="7"/>
  <c r="C169" i="7"/>
  <c r="B169" i="7"/>
  <c r="G168" i="7"/>
  <c r="F168" i="7"/>
  <c r="E168" i="7"/>
  <c r="D168" i="7"/>
  <c r="C168" i="7"/>
  <c r="B168" i="7"/>
  <c r="N311" i="7"/>
  <c r="O311" i="7" s="1"/>
  <c r="P311" i="7" s="1"/>
  <c r="Q311" i="7" s="1"/>
  <c r="R311" i="7" s="1"/>
  <c r="C311" i="7"/>
  <c r="D311" i="7" s="1"/>
  <c r="E311" i="7" s="1"/>
  <c r="F311" i="7" s="1"/>
  <c r="G311" i="7" s="1"/>
  <c r="N293" i="7"/>
  <c r="O293" i="7" s="1"/>
  <c r="P293" i="7" s="1"/>
  <c r="Q293" i="7" s="1"/>
  <c r="R293" i="7" s="1"/>
  <c r="C293" i="7"/>
  <c r="D293" i="7" s="1"/>
  <c r="E293" i="7" s="1"/>
  <c r="F293" i="7" s="1"/>
  <c r="G293" i="7" s="1"/>
  <c r="N275" i="7"/>
  <c r="O275" i="7" s="1"/>
  <c r="P275" i="7" s="1"/>
  <c r="Q275" i="7" s="1"/>
  <c r="R275" i="7" s="1"/>
  <c r="C275" i="7"/>
  <c r="D275" i="7" s="1"/>
  <c r="E275" i="7" s="1"/>
  <c r="F275" i="7" s="1"/>
  <c r="G275" i="7" s="1"/>
  <c r="N257" i="7"/>
  <c r="O257" i="7" s="1"/>
  <c r="P257" i="7" s="1"/>
  <c r="Q257" i="7" s="1"/>
  <c r="R257" i="7" s="1"/>
  <c r="C257" i="7"/>
  <c r="D257" i="7" s="1"/>
  <c r="E257" i="7" s="1"/>
  <c r="F257" i="7" s="1"/>
  <c r="G257" i="7" s="1"/>
  <c r="N239" i="7"/>
  <c r="O239" i="7" s="1"/>
  <c r="P239" i="7" s="1"/>
  <c r="Q239" i="7" s="1"/>
  <c r="R239" i="7" s="1"/>
  <c r="C239" i="7"/>
  <c r="D239" i="7" s="1"/>
  <c r="E239" i="7" s="1"/>
  <c r="F239" i="7" s="1"/>
  <c r="G239" i="7" s="1"/>
  <c r="N221" i="7"/>
  <c r="O221" i="7" s="1"/>
  <c r="P221" i="7" s="1"/>
  <c r="Q221" i="7" s="1"/>
  <c r="R221" i="7" s="1"/>
  <c r="C221" i="7"/>
  <c r="D221" i="7" s="1"/>
  <c r="E221" i="7" s="1"/>
  <c r="F221" i="7" s="1"/>
  <c r="G221" i="7" s="1"/>
  <c r="N203" i="7"/>
  <c r="O203" i="7" s="1"/>
  <c r="P203" i="7" s="1"/>
  <c r="Q203" i="7" s="1"/>
  <c r="R203" i="7" s="1"/>
  <c r="C203" i="7"/>
  <c r="D203" i="7" s="1"/>
  <c r="E203" i="7" s="1"/>
  <c r="F203" i="7" s="1"/>
  <c r="G203" i="7" s="1"/>
  <c r="N185" i="7"/>
  <c r="O185" i="7" s="1"/>
  <c r="P185" i="7" s="1"/>
  <c r="Q185" i="7" s="1"/>
  <c r="R185" i="7" s="1"/>
  <c r="C185" i="7"/>
  <c r="D185" i="7" s="1"/>
  <c r="E185" i="7" s="1"/>
  <c r="F185" i="7" s="1"/>
  <c r="G185" i="7" s="1"/>
  <c r="N167" i="7"/>
  <c r="O167" i="7" s="1"/>
  <c r="P167" i="7" s="1"/>
  <c r="Q167" i="7" s="1"/>
  <c r="R167" i="7" s="1"/>
  <c r="C167" i="7"/>
  <c r="D167" i="7" s="1"/>
  <c r="E167" i="7" s="1"/>
  <c r="F167" i="7" s="1"/>
  <c r="G167" i="7" s="1"/>
  <c r="M162" i="7"/>
  <c r="M161" i="7"/>
  <c r="M160" i="7"/>
  <c r="M159" i="7"/>
  <c r="M158" i="7"/>
  <c r="M157" i="7"/>
  <c r="M156" i="7"/>
  <c r="M155" i="7"/>
  <c r="M154" i="7"/>
  <c r="M153" i="7"/>
  <c r="M152" i="7"/>
  <c r="M151" i="7"/>
  <c r="F162" i="7"/>
  <c r="R161" i="7" s="1"/>
  <c r="E162" i="7"/>
  <c r="D162" i="7"/>
  <c r="C162" i="7"/>
  <c r="B162" i="7"/>
  <c r="F161" i="7"/>
  <c r="E161" i="7"/>
  <c r="D161" i="7"/>
  <c r="C161" i="7"/>
  <c r="B161" i="7"/>
  <c r="F160" i="7"/>
  <c r="E160" i="7"/>
  <c r="D160" i="7"/>
  <c r="C160" i="7"/>
  <c r="B160" i="7"/>
  <c r="F159" i="7"/>
  <c r="E159" i="7"/>
  <c r="D159" i="7"/>
  <c r="C159" i="7"/>
  <c r="B159" i="7"/>
  <c r="F158" i="7"/>
  <c r="E158" i="7"/>
  <c r="D158" i="7"/>
  <c r="C158" i="7"/>
  <c r="B158" i="7"/>
  <c r="F157" i="7"/>
  <c r="E157" i="7"/>
  <c r="D157" i="7"/>
  <c r="C157" i="7"/>
  <c r="B157" i="7"/>
  <c r="F156" i="7"/>
  <c r="E156" i="7"/>
  <c r="D156" i="7"/>
  <c r="C156" i="7"/>
  <c r="B156" i="7"/>
  <c r="F155" i="7"/>
  <c r="E155" i="7"/>
  <c r="D155" i="7"/>
  <c r="C155" i="7"/>
  <c r="B155" i="7"/>
  <c r="F154" i="7"/>
  <c r="E154" i="7"/>
  <c r="D154" i="7"/>
  <c r="C154" i="7"/>
  <c r="B154" i="7"/>
  <c r="F153" i="7"/>
  <c r="E153" i="7"/>
  <c r="D153" i="7"/>
  <c r="C153" i="7"/>
  <c r="B153" i="7"/>
  <c r="F152" i="7"/>
  <c r="E152" i="7"/>
  <c r="D152" i="7"/>
  <c r="C152" i="7"/>
  <c r="B152" i="7"/>
  <c r="F151" i="7"/>
  <c r="E151" i="7"/>
  <c r="D151" i="7"/>
  <c r="C151" i="7"/>
  <c r="B151" i="7"/>
  <c r="N132" i="7"/>
  <c r="O132" i="7" s="1"/>
  <c r="P132" i="7" s="1"/>
  <c r="Q132" i="7" s="1"/>
  <c r="R132" i="7" s="1"/>
  <c r="C132" i="7"/>
  <c r="D132" i="7" s="1"/>
  <c r="E132" i="7" s="1"/>
  <c r="F132" i="7" s="1"/>
  <c r="G132" i="7" s="1"/>
  <c r="M126" i="7"/>
  <c r="M125" i="7"/>
  <c r="M124" i="7"/>
  <c r="M123" i="7"/>
  <c r="M122" i="7"/>
  <c r="M121" i="7"/>
  <c r="M120" i="7"/>
  <c r="M119" i="7"/>
  <c r="M118" i="7"/>
  <c r="M117" i="7"/>
  <c r="M116" i="7"/>
  <c r="M115" i="7"/>
  <c r="F126" i="7"/>
  <c r="E126" i="7"/>
  <c r="D126" i="7"/>
  <c r="C126" i="7"/>
  <c r="B126" i="7"/>
  <c r="F125" i="7"/>
  <c r="E125" i="7"/>
  <c r="D125" i="7"/>
  <c r="C125" i="7"/>
  <c r="B125" i="7"/>
  <c r="F124" i="7"/>
  <c r="E124" i="7"/>
  <c r="D124" i="7"/>
  <c r="C124" i="7"/>
  <c r="B124" i="7"/>
  <c r="F123" i="7"/>
  <c r="E123" i="7"/>
  <c r="D123" i="7"/>
  <c r="C123" i="7"/>
  <c r="B123" i="7"/>
  <c r="F122" i="7"/>
  <c r="E122" i="7"/>
  <c r="D122" i="7"/>
  <c r="C122" i="7"/>
  <c r="B122" i="7"/>
  <c r="F121" i="7"/>
  <c r="E121" i="7"/>
  <c r="D121" i="7"/>
  <c r="C121" i="7"/>
  <c r="B121" i="7"/>
  <c r="F120" i="7"/>
  <c r="E120" i="7"/>
  <c r="D120" i="7"/>
  <c r="C120" i="7"/>
  <c r="B120" i="7"/>
  <c r="F119" i="7"/>
  <c r="E119" i="7"/>
  <c r="D119" i="7"/>
  <c r="C119" i="7"/>
  <c r="B119" i="7"/>
  <c r="G118" i="7"/>
  <c r="F118" i="7"/>
  <c r="E118" i="7"/>
  <c r="D118" i="7"/>
  <c r="C118" i="7"/>
  <c r="B118" i="7"/>
  <c r="G117" i="7"/>
  <c r="F117" i="7"/>
  <c r="E117" i="7"/>
  <c r="D117" i="7"/>
  <c r="C117" i="7"/>
  <c r="B117" i="7"/>
  <c r="G116" i="7"/>
  <c r="F116" i="7"/>
  <c r="E116" i="7"/>
  <c r="D116" i="7"/>
  <c r="C116" i="7"/>
  <c r="B116" i="7"/>
  <c r="G115" i="7"/>
  <c r="F115" i="7"/>
  <c r="E115" i="7"/>
  <c r="D115" i="7"/>
  <c r="C115" i="7"/>
  <c r="B115" i="7"/>
  <c r="M108" i="7"/>
  <c r="M107" i="7"/>
  <c r="M106" i="7"/>
  <c r="M105" i="7"/>
  <c r="M104" i="7"/>
  <c r="M103" i="7"/>
  <c r="M102" i="7"/>
  <c r="M101" i="7"/>
  <c r="M100" i="7"/>
  <c r="M99" i="7"/>
  <c r="M98" i="7"/>
  <c r="M97" i="7"/>
  <c r="F108" i="7"/>
  <c r="T92" i="11" s="1"/>
  <c r="E108" i="7"/>
  <c r="D108" i="7"/>
  <c r="C108" i="7"/>
  <c r="B108" i="7"/>
  <c r="F107" i="7"/>
  <c r="T91" i="11" s="1"/>
  <c r="E107" i="7"/>
  <c r="D107" i="7"/>
  <c r="C107" i="7"/>
  <c r="B107" i="7"/>
  <c r="F106" i="7"/>
  <c r="E106" i="7"/>
  <c r="D106" i="7"/>
  <c r="C106" i="7"/>
  <c r="B106" i="7"/>
  <c r="F105" i="7"/>
  <c r="E105" i="7"/>
  <c r="D105" i="7"/>
  <c r="C105" i="7"/>
  <c r="B105" i="7"/>
  <c r="F104" i="7"/>
  <c r="E104" i="7"/>
  <c r="D104" i="7"/>
  <c r="C104" i="7"/>
  <c r="B104" i="7"/>
  <c r="F103" i="7"/>
  <c r="E103" i="7"/>
  <c r="D103" i="7"/>
  <c r="C103" i="7"/>
  <c r="B103" i="7"/>
  <c r="F102" i="7"/>
  <c r="E102" i="7"/>
  <c r="D102" i="7"/>
  <c r="C102" i="7"/>
  <c r="B102" i="7"/>
  <c r="F101" i="7"/>
  <c r="E101" i="7"/>
  <c r="D101" i="7"/>
  <c r="C101" i="7"/>
  <c r="B101" i="7"/>
  <c r="G100" i="7"/>
  <c r="F100" i="7"/>
  <c r="E100" i="7"/>
  <c r="D100" i="7"/>
  <c r="C100" i="7"/>
  <c r="B100" i="7"/>
  <c r="G99" i="7"/>
  <c r="F99" i="7"/>
  <c r="E99" i="7"/>
  <c r="D99" i="7"/>
  <c r="C99" i="7"/>
  <c r="B99" i="7"/>
  <c r="G98" i="7"/>
  <c r="F98" i="7"/>
  <c r="E98" i="7"/>
  <c r="D98" i="7"/>
  <c r="C98" i="7"/>
  <c r="B98" i="7"/>
  <c r="G97" i="7"/>
  <c r="F97" i="7"/>
  <c r="E97" i="7"/>
  <c r="D97" i="7"/>
  <c r="C97" i="7"/>
  <c r="B97" i="7"/>
  <c r="M90" i="7"/>
  <c r="M89" i="7"/>
  <c r="M88" i="7"/>
  <c r="M87" i="7"/>
  <c r="M86" i="7"/>
  <c r="M85" i="7"/>
  <c r="M84" i="7"/>
  <c r="M83" i="7"/>
  <c r="M82" i="7"/>
  <c r="M81" i="7"/>
  <c r="M80" i="7"/>
  <c r="M79" i="7"/>
  <c r="F90" i="7"/>
  <c r="E90" i="7"/>
  <c r="D90" i="7"/>
  <c r="C90" i="7"/>
  <c r="B90" i="7"/>
  <c r="F89" i="7"/>
  <c r="E89" i="7"/>
  <c r="D89" i="7"/>
  <c r="C89" i="7"/>
  <c r="B89" i="7"/>
  <c r="F88" i="7"/>
  <c r="E88" i="7"/>
  <c r="D88" i="7"/>
  <c r="C88" i="7"/>
  <c r="B88" i="7"/>
  <c r="F87" i="7"/>
  <c r="E87" i="7"/>
  <c r="D87" i="7"/>
  <c r="C87" i="7"/>
  <c r="B87" i="7"/>
  <c r="F86" i="7"/>
  <c r="E86" i="7"/>
  <c r="D86" i="7"/>
  <c r="C86" i="7"/>
  <c r="B86" i="7"/>
  <c r="F85" i="7"/>
  <c r="E85" i="7"/>
  <c r="D85" i="7"/>
  <c r="C85" i="7"/>
  <c r="B85" i="7"/>
  <c r="F84" i="7"/>
  <c r="E84" i="7"/>
  <c r="D84" i="7"/>
  <c r="C84" i="7"/>
  <c r="B84" i="7"/>
  <c r="F83" i="7"/>
  <c r="E83" i="7"/>
  <c r="D83" i="7"/>
  <c r="C83" i="7"/>
  <c r="B83" i="7"/>
  <c r="G82" i="7"/>
  <c r="F82" i="7"/>
  <c r="E82" i="7"/>
  <c r="D82" i="7"/>
  <c r="C82" i="7"/>
  <c r="B82" i="7"/>
  <c r="G81" i="7"/>
  <c r="F81" i="7"/>
  <c r="E81" i="7"/>
  <c r="D81" i="7"/>
  <c r="C81" i="7"/>
  <c r="B81" i="7"/>
  <c r="G80" i="7"/>
  <c r="F80" i="7"/>
  <c r="E80" i="7"/>
  <c r="D80" i="7"/>
  <c r="C80" i="7"/>
  <c r="B80" i="7"/>
  <c r="G79" i="7"/>
  <c r="F79" i="7"/>
  <c r="E79" i="7"/>
  <c r="D79" i="7"/>
  <c r="C79" i="7"/>
  <c r="B79" i="7"/>
  <c r="M72" i="7"/>
  <c r="M71" i="7"/>
  <c r="M70" i="7"/>
  <c r="M69" i="7"/>
  <c r="M68" i="7"/>
  <c r="M67" i="7"/>
  <c r="M66" i="7"/>
  <c r="M65" i="7"/>
  <c r="M64" i="7"/>
  <c r="M63" i="7"/>
  <c r="M62" i="7"/>
  <c r="M61" i="7"/>
  <c r="F72" i="7"/>
  <c r="E72" i="7"/>
  <c r="D72" i="7"/>
  <c r="C72" i="7"/>
  <c r="B72" i="7"/>
  <c r="F71" i="7"/>
  <c r="E71" i="7"/>
  <c r="D71" i="7"/>
  <c r="C71" i="7"/>
  <c r="B71" i="7"/>
  <c r="F70" i="7"/>
  <c r="E70" i="7"/>
  <c r="D70" i="7"/>
  <c r="C70" i="7"/>
  <c r="B70" i="7"/>
  <c r="F69" i="7"/>
  <c r="E69" i="7"/>
  <c r="D69" i="7"/>
  <c r="C69" i="7"/>
  <c r="B69" i="7"/>
  <c r="F68" i="7"/>
  <c r="E68" i="7"/>
  <c r="D68" i="7"/>
  <c r="C68" i="7"/>
  <c r="B68" i="7"/>
  <c r="F67" i="7"/>
  <c r="E67" i="7"/>
  <c r="D67" i="7"/>
  <c r="C67" i="7"/>
  <c r="B67" i="7"/>
  <c r="F66" i="7"/>
  <c r="E66" i="7"/>
  <c r="D66" i="7"/>
  <c r="C66" i="7"/>
  <c r="B66" i="7"/>
  <c r="F65" i="7"/>
  <c r="E65" i="7"/>
  <c r="D65" i="7"/>
  <c r="C65" i="7"/>
  <c r="B65" i="7"/>
  <c r="G64" i="7"/>
  <c r="F64" i="7"/>
  <c r="E64" i="7"/>
  <c r="D64" i="7"/>
  <c r="C64" i="7"/>
  <c r="B64" i="7"/>
  <c r="G63" i="7"/>
  <c r="F63" i="7"/>
  <c r="E63" i="7"/>
  <c r="D63" i="7"/>
  <c r="C63" i="7"/>
  <c r="B63" i="7"/>
  <c r="G62" i="7"/>
  <c r="F62" i="7"/>
  <c r="E62" i="7"/>
  <c r="D62" i="7"/>
  <c r="C62" i="7"/>
  <c r="B62" i="7"/>
  <c r="G61" i="7"/>
  <c r="F61" i="7"/>
  <c r="E61" i="7"/>
  <c r="D61" i="7"/>
  <c r="C61" i="7"/>
  <c r="B61" i="7"/>
  <c r="M54" i="7"/>
  <c r="M53" i="7"/>
  <c r="M52" i="7"/>
  <c r="M51" i="7"/>
  <c r="M50" i="7"/>
  <c r="M49" i="7"/>
  <c r="M48" i="7"/>
  <c r="M47" i="7"/>
  <c r="M46" i="7"/>
  <c r="M45" i="7"/>
  <c r="M44" i="7"/>
  <c r="M43" i="7"/>
  <c r="F54" i="7"/>
  <c r="E54" i="7"/>
  <c r="D54" i="7"/>
  <c r="C54" i="7"/>
  <c r="B54" i="7"/>
  <c r="F53" i="7"/>
  <c r="E53" i="7"/>
  <c r="D53" i="7"/>
  <c r="C53" i="7"/>
  <c r="B53" i="7"/>
  <c r="F52" i="7"/>
  <c r="E52" i="7"/>
  <c r="D52" i="7"/>
  <c r="C52" i="7"/>
  <c r="B52" i="7"/>
  <c r="F51" i="7"/>
  <c r="E51" i="7"/>
  <c r="D51" i="7"/>
  <c r="C51" i="7"/>
  <c r="B51" i="7"/>
  <c r="F50" i="7"/>
  <c r="E50" i="7"/>
  <c r="D50" i="7"/>
  <c r="C50" i="7"/>
  <c r="B50" i="7"/>
  <c r="F49" i="7"/>
  <c r="E49" i="7"/>
  <c r="D49" i="7"/>
  <c r="C49" i="7"/>
  <c r="B49" i="7"/>
  <c r="F48" i="7"/>
  <c r="E48" i="7"/>
  <c r="D48" i="7"/>
  <c r="C48" i="7"/>
  <c r="B48" i="7"/>
  <c r="F47" i="7"/>
  <c r="E47" i="7"/>
  <c r="D47" i="7"/>
  <c r="C47" i="7"/>
  <c r="B47" i="7"/>
  <c r="G46" i="7"/>
  <c r="F46" i="7"/>
  <c r="E46" i="7"/>
  <c r="D46" i="7"/>
  <c r="C46" i="7"/>
  <c r="B46" i="7"/>
  <c r="G45" i="7"/>
  <c r="F45" i="7"/>
  <c r="E45" i="7"/>
  <c r="D45" i="7"/>
  <c r="C45" i="7"/>
  <c r="B45" i="7"/>
  <c r="G44" i="7"/>
  <c r="F44" i="7"/>
  <c r="E44" i="7"/>
  <c r="D44" i="7"/>
  <c r="C44" i="7"/>
  <c r="B44" i="7"/>
  <c r="G43" i="7"/>
  <c r="F43" i="7"/>
  <c r="E43" i="7"/>
  <c r="D43" i="7"/>
  <c r="C43" i="7"/>
  <c r="B43" i="7"/>
  <c r="M36" i="7"/>
  <c r="M35" i="7"/>
  <c r="M34" i="7"/>
  <c r="M33" i="7"/>
  <c r="M32" i="7"/>
  <c r="M31" i="7"/>
  <c r="M30" i="7"/>
  <c r="M29" i="7"/>
  <c r="M28" i="7"/>
  <c r="M27" i="7"/>
  <c r="M26" i="7"/>
  <c r="M25" i="7"/>
  <c r="F36" i="7"/>
  <c r="Q92" i="11" s="1"/>
  <c r="E36" i="7"/>
  <c r="D36" i="7"/>
  <c r="C36" i="7"/>
  <c r="B36" i="7"/>
  <c r="F35" i="7"/>
  <c r="Q91" i="11" s="1"/>
  <c r="E35" i="7"/>
  <c r="D35" i="7"/>
  <c r="C35" i="7"/>
  <c r="B35" i="7"/>
  <c r="F34" i="7"/>
  <c r="E34" i="7"/>
  <c r="D34" i="7"/>
  <c r="C34" i="7"/>
  <c r="B34" i="7"/>
  <c r="F33" i="7"/>
  <c r="E33" i="7"/>
  <c r="D33" i="7"/>
  <c r="C33" i="7"/>
  <c r="B33" i="7"/>
  <c r="F32" i="7"/>
  <c r="E32" i="7"/>
  <c r="D32" i="7"/>
  <c r="C32" i="7"/>
  <c r="B32" i="7"/>
  <c r="F31" i="7"/>
  <c r="E31" i="7"/>
  <c r="D31" i="7"/>
  <c r="C31" i="7"/>
  <c r="B31" i="7"/>
  <c r="F30" i="7"/>
  <c r="E30" i="7"/>
  <c r="D30" i="7"/>
  <c r="C30" i="7"/>
  <c r="B30" i="7"/>
  <c r="F29" i="7"/>
  <c r="E29" i="7"/>
  <c r="D29" i="7"/>
  <c r="C29" i="7"/>
  <c r="B29" i="7"/>
  <c r="G28" i="7"/>
  <c r="F28" i="7"/>
  <c r="E28" i="7"/>
  <c r="D28" i="7"/>
  <c r="C28" i="7"/>
  <c r="B28" i="7"/>
  <c r="G27" i="7"/>
  <c r="F27" i="7"/>
  <c r="E27" i="7"/>
  <c r="D27" i="7"/>
  <c r="C27" i="7"/>
  <c r="B27" i="7"/>
  <c r="G26" i="7"/>
  <c r="F26" i="7"/>
  <c r="E26" i="7"/>
  <c r="D26" i="7"/>
  <c r="C26" i="7"/>
  <c r="B26" i="7"/>
  <c r="G25" i="7"/>
  <c r="F25" i="7"/>
  <c r="E25" i="7"/>
  <c r="D25" i="7"/>
  <c r="C25" i="7"/>
  <c r="B25" i="7"/>
  <c r="M18" i="7"/>
  <c r="M17" i="7"/>
  <c r="M16" i="7"/>
  <c r="M15" i="7"/>
  <c r="M14" i="7"/>
  <c r="M13" i="7"/>
  <c r="M12" i="7"/>
  <c r="M11" i="7"/>
  <c r="M10" i="7"/>
  <c r="M9" i="7"/>
  <c r="M8" i="7"/>
  <c r="M7" i="7"/>
  <c r="F18" i="7"/>
  <c r="N92" i="11" s="1"/>
  <c r="E18" i="7"/>
  <c r="D18" i="7"/>
  <c r="C18" i="7"/>
  <c r="B18" i="7"/>
  <c r="F17" i="7"/>
  <c r="N91" i="11" s="1"/>
  <c r="E17" i="7"/>
  <c r="D17" i="7"/>
  <c r="C17" i="7"/>
  <c r="B17" i="7"/>
  <c r="F16" i="7"/>
  <c r="E16" i="7"/>
  <c r="D16" i="7"/>
  <c r="C16" i="7"/>
  <c r="B16" i="7"/>
  <c r="F15" i="7"/>
  <c r="E15" i="7"/>
  <c r="D15" i="7"/>
  <c r="C15" i="7"/>
  <c r="B15" i="7"/>
  <c r="F14" i="7"/>
  <c r="E14" i="7"/>
  <c r="D14" i="7"/>
  <c r="C14" i="7"/>
  <c r="B14" i="7"/>
  <c r="F13" i="7"/>
  <c r="E13" i="7"/>
  <c r="D13" i="7"/>
  <c r="C13" i="7"/>
  <c r="B13" i="7"/>
  <c r="F12" i="7"/>
  <c r="E12" i="7"/>
  <c r="D12" i="7"/>
  <c r="C12" i="7"/>
  <c r="B12" i="7"/>
  <c r="F11" i="7"/>
  <c r="E11" i="7"/>
  <c r="D11" i="7"/>
  <c r="C11" i="7"/>
  <c r="B11" i="7"/>
  <c r="G10" i="7"/>
  <c r="F10" i="7"/>
  <c r="E10" i="7"/>
  <c r="D10" i="7"/>
  <c r="C10" i="7"/>
  <c r="B10" i="7"/>
  <c r="G9" i="7"/>
  <c r="F9" i="7"/>
  <c r="E9" i="7"/>
  <c r="D9" i="7"/>
  <c r="C9" i="7"/>
  <c r="B9" i="7"/>
  <c r="G8" i="7"/>
  <c r="F8" i="7"/>
  <c r="E8" i="7"/>
  <c r="D8" i="7"/>
  <c r="C8" i="7"/>
  <c r="B8" i="7"/>
  <c r="G7" i="7"/>
  <c r="F7" i="7"/>
  <c r="E7" i="7"/>
  <c r="D7" i="7"/>
  <c r="C7" i="7"/>
  <c r="B7" i="7"/>
  <c r="N150" i="7"/>
  <c r="O150" i="7" s="1"/>
  <c r="P150" i="7" s="1"/>
  <c r="Q150" i="7" s="1"/>
  <c r="R150" i="7" s="1"/>
  <c r="C150" i="7"/>
  <c r="D150" i="7" s="1"/>
  <c r="E150" i="7" s="1"/>
  <c r="F150" i="7" s="1"/>
  <c r="G150" i="7" s="1"/>
  <c r="N114" i="7"/>
  <c r="O114" i="7" s="1"/>
  <c r="P114" i="7" s="1"/>
  <c r="Q114" i="7" s="1"/>
  <c r="R114" i="7" s="1"/>
  <c r="C114" i="7"/>
  <c r="D114" i="7" s="1"/>
  <c r="E114" i="7" s="1"/>
  <c r="F114" i="7" s="1"/>
  <c r="G114" i="7" s="1"/>
  <c r="N96" i="7"/>
  <c r="O96" i="7" s="1"/>
  <c r="P96" i="7" s="1"/>
  <c r="Q96" i="7" s="1"/>
  <c r="R96" i="7" s="1"/>
  <c r="C96" i="7"/>
  <c r="D96" i="7" s="1"/>
  <c r="E96" i="7" s="1"/>
  <c r="F96" i="7" s="1"/>
  <c r="G96" i="7" s="1"/>
  <c r="N78" i="7"/>
  <c r="O78" i="7" s="1"/>
  <c r="P78" i="7" s="1"/>
  <c r="Q78" i="7" s="1"/>
  <c r="R78" i="7" s="1"/>
  <c r="C78" i="7"/>
  <c r="D78" i="7" s="1"/>
  <c r="E78" i="7" s="1"/>
  <c r="F78" i="7" s="1"/>
  <c r="G78" i="7" s="1"/>
  <c r="N60" i="7"/>
  <c r="O60" i="7" s="1"/>
  <c r="P60" i="7" s="1"/>
  <c r="Q60" i="7" s="1"/>
  <c r="R60" i="7" s="1"/>
  <c r="C60" i="7"/>
  <c r="D60" i="7" s="1"/>
  <c r="E60" i="7" s="1"/>
  <c r="F60" i="7" s="1"/>
  <c r="G60" i="7" s="1"/>
  <c r="N42" i="7"/>
  <c r="O42" i="7" s="1"/>
  <c r="P42" i="7" s="1"/>
  <c r="Q42" i="7" s="1"/>
  <c r="R42" i="7" s="1"/>
  <c r="C42" i="7"/>
  <c r="D42" i="7" s="1"/>
  <c r="E42" i="7" s="1"/>
  <c r="F42" i="7" s="1"/>
  <c r="G42" i="7" s="1"/>
  <c r="N24" i="7"/>
  <c r="O24" i="7" s="1"/>
  <c r="P24" i="7" s="1"/>
  <c r="Q24" i="7" s="1"/>
  <c r="R24" i="7" s="1"/>
  <c r="C24" i="7"/>
  <c r="D24" i="7" s="1"/>
  <c r="E24" i="7" s="1"/>
  <c r="F24" i="7" s="1"/>
  <c r="G24" i="7" s="1"/>
  <c r="N6" i="7"/>
  <c r="O6" i="7" s="1"/>
  <c r="P6" i="7" s="1"/>
  <c r="Q6" i="7" s="1"/>
  <c r="R6" i="7" s="1"/>
  <c r="C6" i="7"/>
  <c r="D6" i="7" s="1"/>
  <c r="E6" i="7" s="1"/>
  <c r="F6" i="7" s="1"/>
  <c r="G6" i="7" s="1"/>
  <c r="N148" i="6"/>
  <c r="O148" i="6" s="1"/>
  <c r="P148" i="6" s="1"/>
  <c r="Q148" i="6" s="1"/>
  <c r="R148" i="6" s="1"/>
  <c r="C148" i="6"/>
  <c r="D148" i="6" s="1"/>
  <c r="E148" i="6" s="1"/>
  <c r="F148" i="6" s="1"/>
  <c r="G148" i="6" s="1"/>
  <c r="H148" i="6" s="1"/>
  <c r="I148" i="6" s="1"/>
  <c r="N130" i="6"/>
  <c r="O130" i="6" s="1"/>
  <c r="P130" i="6" s="1"/>
  <c r="Q130" i="6" s="1"/>
  <c r="R130" i="6" s="1"/>
  <c r="N112" i="6"/>
  <c r="O112" i="6" s="1"/>
  <c r="P112" i="6" s="1"/>
  <c r="Q112" i="6" s="1"/>
  <c r="R112" i="6" s="1"/>
  <c r="C112" i="6"/>
  <c r="D112" i="6" s="1"/>
  <c r="E112" i="6" s="1"/>
  <c r="F112" i="6" s="1"/>
  <c r="G112" i="6" s="1"/>
  <c r="H112" i="6" s="1"/>
  <c r="I112" i="6" s="1"/>
  <c r="M89" i="6"/>
  <c r="M88" i="6"/>
  <c r="M87" i="6"/>
  <c r="M86" i="6"/>
  <c r="M85" i="6"/>
  <c r="M84" i="6"/>
  <c r="M83" i="6"/>
  <c r="M82" i="6"/>
  <c r="M81" i="6"/>
  <c r="M80" i="6"/>
  <c r="M79" i="6"/>
  <c r="M78" i="6"/>
  <c r="F89" i="6"/>
  <c r="E89" i="6"/>
  <c r="D89" i="6"/>
  <c r="C89" i="6"/>
  <c r="B89" i="6"/>
  <c r="F88" i="6"/>
  <c r="E88" i="6"/>
  <c r="D88" i="6"/>
  <c r="C88" i="6"/>
  <c r="B88" i="6"/>
  <c r="F87" i="6"/>
  <c r="E87" i="6"/>
  <c r="D87" i="6"/>
  <c r="C87" i="6"/>
  <c r="B87" i="6"/>
  <c r="F86" i="6"/>
  <c r="E86" i="6"/>
  <c r="D86" i="6"/>
  <c r="C86" i="6"/>
  <c r="B86" i="6"/>
  <c r="F85" i="6"/>
  <c r="E85" i="6"/>
  <c r="D85" i="6"/>
  <c r="C85" i="6"/>
  <c r="B85" i="6"/>
  <c r="F84" i="6"/>
  <c r="E84" i="6"/>
  <c r="D84" i="6"/>
  <c r="C84" i="6"/>
  <c r="B84" i="6"/>
  <c r="G83" i="6"/>
  <c r="F83" i="6"/>
  <c r="E83" i="6"/>
  <c r="D83" i="6"/>
  <c r="C83" i="6"/>
  <c r="B83" i="6"/>
  <c r="G82" i="6"/>
  <c r="F82" i="6"/>
  <c r="E82" i="6"/>
  <c r="D82" i="6"/>
  <c r="C82" i="6"/>
  <c r="B82" i="6"/>
  <c r="G81" i="6"/>
  <c r="F81" i="6"/>
  <c r="E81" i="6"/>
  <c r="D81" i="6"/>
  <c r="C81" i="6"/>
  <c r="B81" i="6"/>
  <c r="G80" i="6"/>
  <c r="F80" i="6"/>
  <c r="E80" i="6"/>
  <c r="D80" i="6"/>
  <c r="C80" i="6"/>
  <c r="B80" i="6"/>
  <c r="G79" i="6"/>
  <c r="F79" i="6"/>
  <c r="E79" i="6"/>
  <c r="D79" i="6"/>
  <c r="C79" i="6"/>
  <c r="B79" i="6"/>
  <c r="G78" i="6"/>
  <c r="F78" i="6"/>
  <c r="E78" i="6"/>
  <c r="D78" i="6"/>
  <c r="C78" i="6"/>
  <c r="B78" i="6"/>
  <c r="M71" i="6"/>
  <c r="M70" i="6"/>
  <c r="M69" i="6"/>
  <c r="M68" i="6"/>
  <c r="M67" i="6"/>
  <c r="M66" i="6"/>
  <c r="M65" i="6"/>
  <c r="M64" i="6"/>
  <c r="M63" i="6"/>
  <c r="M62" i="6"/>
  <c r="M61" i="6"/>
  <c r="M60" i="6"/>
  <c r="F71" i="6"/>
  <c r="E71" i="6"/>
  <c r="D71" i="6"/>
  <c r="C71" i="6"/>
  <c r="B71" i="6"/>
  <c r="F70" i="6"/>
  <c r="E70" i="6"/>
  <c r="D70" i="6"/>
  <c r="C70" i="6"/>
  <c r="B70" i="6"/>
  <c r="F69" i="6"/>
  <c r="E69" i="6"/>
  <c r="D69" i="6"/>
  <c r="C69" i="6"/>
  <c r="B69" i="6"/>
  <c r="F68" i="6"/>
  <c r="E68" i="6"/>
  <c r="D68" i="6"/>
  <c r="C68" i="6"/>
  <c r="B68" i="6"/>
  <c r="F67" i="6"/>
  <c r="E67" i="6"/>
  <c r="D67" i="6"/>
  <c r="C67" i="6"/>
  <c r="B67" i="6"/>
  <c r="F66" i="6"/>
  <c r="E66" i="6"/>
  <c r="D66" i="6"/>
  <c r="C66" i="6"/>
  <c r="B66" i="6"/>
  <c r="G65" i="6"/>
  <c r="F65" i="6"/>
  <c r="E65" i="6"/>
  <c r="D65" i="6"/>
  <c r="C65" i="6"/>
  <c r="B65" i="6"/>
  <c r="G64" i="6"/>
  <c r="F64" i="6"/>
  <c r="E64" i="6"/>
  <c r="D64" i="6"/>
  <c r="C64" i="6"/>
  <c r="B64" i="6"/>
  <c r="G63" i="6"/>
  <c r="F63" i="6"/>
  <c r="E63" i="6"/>
  <c r="D63" i="6"/>
  <c r="C63" i="6"/>
  <c r="B63" i="6"/>
  <c r="G62" i="6"/>
  <c r="F62" i="6"/>
  <c r="E62" i="6"/>
  <c r="D62" i="6"/>
  <c r="C62" i="6"/>
  <c r="B62" i="6"/>
  <c r="G61" i="6"/>
  <c r="F61" i="6"/>
  <c r="E61" i="6"/>
  <c r="D61" i="6"/>
  <c r="C61" i="6"/>
  <c r="B61" i="6"/>
  <c r="G60" i="6"/>
  <c r="F60" i="6"/>
  <c r="E60" i="6"/>
  <c r="D60" i="6"/>
  <c r="C60" i="6"/>
  <c r="B60" i="6"/>
  <c r="N95" i="6"/>
  <c r="O95" i="6" s="1"/>
  <c r="P95" i="6" s="1"/>
  <c r="Q95" i="6" s="1"/>
  <c r="R95" i="6" s="1"/>
  <c r="C95" i="6"/>
  <c r="D95" i="6" s="1"/>
  <c r="E95" i="6" s="1"/>
  <c r="F95" i="6" s="1"/>
  <c r="G95" i="6" s="1"/>
  <c r="N77" i="6"/>
  <c r="O77" i="6" s="1"/>
  <c r="P77" i="6" s="1"/>
  <c r="Q77" i="6" s="1"/>
  <c r="R77" i="6" s="1"/>
  <c r="C77" i="6"/>
  <c r="D77" i="6" s="1"/>
  <c r="E77" i="6" s="1"/>
  <c r="F77" i="6" s="1"/>
  <c r="G77" i="6" s="1"/>
  <c r="N59" i="6"/>
  <c r="O59" i="6" s="1"/>
  <c r="P59" i="6" s="1"/>
  <c r="Q59" i="6" s="1"/>
  <c r="R59" i="6" s="1"/>
  <c r="C59" i="6"/>
  <c r="D59" i="6" s="1"/>
  <c r="E59" i="6" s="1"/>
  <c r="F59" i="6" s="1"/>
  <c r="G59" i="6" s="1"/>
  <c r="F36" i="6"/>
  <c r="E36" i="6"/>
  <c r="D36" i="6"/>
  <c r="C36" i="6"/>
  <c r="B36" i="6"/>
  <c r="F35" i="6"/>
  <c r="E35" i="6"/>
  <c r="D35" i="6"/>
  <c r="C35" i="6"/>
  <c r="B35" i="6"/>
  <c r="F34" i="6"/>
  <c r="E34" i="6"/>
  <c r="D34" i="6"/>
  <c r="C34" i="6"/>
  <c r="B34" i="6"/>
  <c r="F33" i="6"/>
  <c r="E33" i="6"/>
  <c r="D33" i="6"/>
  <c r="C33" i="6"/>
  <c r="B33" i="6"/>
  <c r="F32" i="6"/>
  <c r="E32" i="6"/>
  <c r="D32" i="6"/>
  <c r="C32" i="6"/>
  <c r="B32" i="6"/>
  <c r="F31" i="6"/>
  <c r="E31" i="6"/>
  <c r="D31" i="6"/>
  <c r="C31" i="6"/>
  <c r="B31" i="6"/>
  <c r="G30" i="6"/>
  <c r="F30" i="6"/>
  <c r="E30" i="6"/>
  <c r="D30" i="6"/>
  <c r="C30" i="6"/>
  <c r="B30" i="6"/>
  <c r="G29" i="6"/>
  <c r="F29" i="6"/>
  <c r="E29" i="6"/>
  <c r="D29" i="6"/>
  <c r="C29" i="6"/>
  <c r="B29" i="6"/>
  <c r="G28" i="6"/>
  <c r="F28" i="6"/>
  <c r="E28" i="6"/>
  <c r="D28" i="6"/>
  <c r="C28" i="6"/>
  <c r="B28" i="6"/>
  <c r="G27" i="6"/>
  <c r="F27" i="6"/>
  <c r="E27" i="6"/>
  <c r="D27" i="6"/>
  <c r="C27" i="6"/>
  <c r="B27" i="6"/>
  <c r="G26" i="6"/>
  <c r="S25" i="6" s="1"/>
  <c r="F26" i="6"/>
  <c r="E26" i="6"/>
  <c r="D26" i="6"/>
  <c r="C26" i="6"/>
  <c r="B26" i="6"/>
  <c r="G25" i="6"/>
  <c r="F25" i="6"/>
  <c r="E25" i="6"/>
  <c r="D25" i="6"/>
  <c r="C25" i="6"/>
  <c r="B25" i="6"/>
  <c r="M18" i="6"/>
  <c r="M17" i="6"/>
  <c r="M16" i="6"/>
  <c r="M15" i="6"/>
  <c r="M14" i="6"/>
  <c r="M13" i="6"/>
  <c r="M12" i="6"/>
  <c r="M11" i="6"/>
  <c r="M10" i="6"/>
  <c r="M116" i="6" s="1"/>
  <c r="M9" i="6"/>
  <c r="M8" i="6"/>
  <c r="M7" i="6"/>
  <c r="F18" i="6"/>
  <c r="E18" i="6"/>
  <c r="D18" i="6"/>
  <c r="C18" i="6"/>
  <c r="B18" i="6"/>
  <c r="B124" i="6" s="1"/>
  <c r="F17" i="6"/>
  <c r="E17" i="6"/>
  <c r="D17" i="6"/>
  <c r="C17" i="6"/>
  <c r="C123" i="6" s="1"/>
  <c r="B17" i="6"/>
  <c r="F16" i="6"/>
  <c r="E16" i="6"/>
  <c r="D16" i="6"/>
  <c r="D122" i="6" s="1"/>
  <c r="C16" i="6"/>
  <c r="B16" i="6"/>
  <c r="F15" i="6"/>
  <c r="E15" i="6"/>
  <c r="E121" i="6" s="1"/>
  <c r="D15" i="6"/>
  <c r="C15" i="6"/>
  <c r="B15" i="6"/>
  <c r="F14" i="6"/>
  <c r="E14" i="6"/>
  <c r="D14" i="6"/>
  <c r="C14" i="6"/>
  <c r="B14" i="6"/>
  <c r="B120" i="6" s="1"/>
  <c r="F13" i="6"/>
  <c r="E13" i="6"/>
  <c r="D13" i="6"/>
  <c r="C13" i="6"/>
  <c r="C119" i="6" s="1"/>
  <c r="B13" i="6"/>
  <c r="G12" i="6"/>
  <c r="F12" i="6"/>
  <c r="E12" i="6"/>
  <c r="D12" i="6"/>
  <c r="C12" i="6"/>
  <c r="B12" i="6"/>
  <c r="G11" i="6"/>
  <c r="F11" i="6"/>
  <c r="E11" i="6"/>
  <c r="D11" i="6"/>
  <c r="C11" i="6"/>
  <c r="C117" i="6" s="1"/>
  <c r="B11" i="6"/>
  <c r="G10" i="6"/>
  <c r="F10" i="6"/>
  <c r="E10" i="6"/>
  <c r="E116" i="6" s="1"/>
  <c r="D10" i="6"/>
  <c r="C10" i="6"/>
  <c r="B10" i="6"/>
  <c r="G9" i="6"/>
  <c r="F9" i="6"/>
  <c r="E9" i="6"/>
  <c r="D9" i="6"/>
  <c r="C9" i="6"/>
  <c r="C115" i="6" s="1"/>
  <c r="B9" i="6"/>
  <c r="G8" i="6"/>
  <c r="F8" i="6"/>
  <c r="E8" i="6"/>
  <c r="E114" i="6" s="1"/>
  <c r="D8" i="6"/>
  <c r="C8" i="6"/>
  <c r="B8" i="6"/>
  <c r="G7" i="6"/>
  <c r="F7" i="6"/>
  <c r="E7" i="6"/>
  <c r="D7" i="6"/>
  <c r="C7" i="6"/>
  <c r="C113" i="6" s="1"/>
  <c r="B7" i="6"/>
  <c r="N42" i="6"/>
  <c r="O42" i="6" s="1"/>
  <c r="P42" i="6" s="1"/>
  <c r="Q42" i="6" s="1"/>
  <c r="R42" i="6" s="1"/>
  <c r="C42" i="6"/>
  <c r="D42" i="6" s="1"/>
  <c r="E42" i="6" s="1"/>
  <c r="F42" i="6" s="1"/>
  <c r="G42" i="6" s="1"/>
  <c r="M36" i="6"/>
  <c r="M35" i="6"/>
  <c r="M34" i="6"/>
  <c r="M33" i="6"/>
  <c r="M32" i="6"/>
  <c r="M31" i="6"/>
  <c r="M30" i="6"/>
  <c r="M29" i="6"/>
  <c r="M28" i="6"/>
  <c r="M27" i="6"/>
  <c r="M26" i="6"/>
  <c r="M25" i="6"/>
  <c r="N24" i="6"/>
  <c r="O24" i="6" s="1"/>
  <c r="P24" i="6" s="1"/>
  <c r="Q24" i="6" s="1"/>
  <c r="R24" i="6" s="1"/>
  <c r="C24" i="6"/>
  <c r="D24" i="6" s="1"/>
  <c r="E24" i="6" s="1"/>
  <c r="F24" i="6" s="1"/>
  <c r="G24" i="6" s="1"/>
  <c r="N6" i="6"/>
  <c r="O6" i="6" s="1"/>
  <c r="P6" i="6" s="1"/>
  <c r="Q6" i="6" s="1"/>
  <c r="R6" i="6" s="1"/>
  <c r="C6" i="6"/>
  <c r="D6" i="6" s="1"/>
  <c r="E6" i="6" s="1"/>
  <c r="F6" i="6" s="1"/>
  <c r="G6" i="6" s="1"/>
  <c r="M72" i="5"/>
  <c r="M71" i="5"/>
  <c r="M70" i="5"/>
  <c r="M69" i="5"/>
  <c r="M68" i="5"/>
  <c r="M67" i="5"/>
  <c r="M66" i="5"/>
  <c r="M65" i="5"/>
  <c r="M64" i="5"/>
  <c r="M63" i="5"/>
  <c r="M62" i="5"/>
  <c r="M61" i="5"/>
  <c r="F72" i="5"/>
  <c r="E72" i="5"/>
  <c r="D72" i="5"/>
  <c r="C72" i="5"/>
  <c r="B72" i="5"/>
  <c r="F71" i="5"/>
  <c r="E71" i="5"/>
  <c r="D71" i="5"/>
  <c r="C71" i="5"/>
  <c r="B71" i="5"/>
  <c r="F70" i="5"/>
  <c r="E70" i="5"/>
  <c r="D70" i="5"/>
  <c r="C70" i="5"/>
  <c r="B70" i="5"/>
  <c r="F69" i="5"/>
  <c r="E69" i="5"/>
  <c r="D69" i="5"/>
  <c r="C69" i="5"/>
  <c r="B69" i="5"/>
  <c r="F68" i="5"/>
  <c r="E68" i="5"/>
  <c r="D68" i="5"/>
  <c r="C68" i="5"/>
  <c r="B68" i="5"/>
  <c r="F67" i="5"/>
  <c r="E67" i="5"/>
  <c r="D67" i="5"/>
  <c r="C67" i="5"/>
  <c r="B67" i="5"/>
  <c r="G66" i="5"/>
  <c r="F66" i="5"/>
  <c r="E66" i="5"/>
  <c r="D66" i="5"/>
  <c r="C66" i="5"/>
  <c r="B66" i="5"/>
  <c r="G65" i="5"/>
  <c r="F65" i="5"/>
  <c r="E65" i="5"/>
  <c r="D65" i="5"/>
  <c r="C65" i="5"/>
  <c r="B65" i="5"/>
  <c r="G64" i="5"/>
  <c r="F64" i="5"/>
  <c r="E64" i="5"/>
  <c r="D64" i="5"/>
  <c r="C64" i="5"/>
  <c r="B64" i="5"/>
  <c r="G63" i="5"/>
  <c r="F63" i="5"/>
  <c r="E63" i="5"/>
  <c r="D63" i="5"/>
  <c r="C63" i="5"/>
  <c r="B63" i="5"/>
  <c r="G62" i="5"/>
  <c r="F62" i="5"/>
  <c r="E62" i="5"/>
  <c r="D62" i="5"/>
  <c r="C62" i="5"/>
  <c r="B62" i="5"/>
  <c r="G61" i="5"/>
  <c r="F61" i="5"/>
  <c r="E61" i="5"/>
  <c r="D61" i="5"/>
  <c r="C61" i="5"/>
  <c r="B61" i="5"/>
  <c r="M54" i="5"/>
  <c r="M53" i="5"/>
  <c r="M52" i="5"/>
  <c r="M51" i="5"/>
  <c r="M50" i="5"/>
  <c r="M49" i="5"/>
  <c r="M48" i="5"/>
  <c r="M47" i="5"/>
  <c r="M46" i="5"/>
  <c r="M45" i="5"/>
  <c r="M44" i="5"/>
  <c r="M43" i="5"/>
  <c r="F54" i="5"/>
  <c r="E54" i="5"/>
  <c r="D54" i="5"/>
  <c r="C54" i="5"/>
  <c r="B54" i="5"/>
  <c r="F53" i="5"/>
  <c r="E53" i="5"/>
  <c r="D53" i="5"/>
  <c r="C53" i="5"/>
  <c r="B53" i="5"/>
  <c r="F52" i="5"/>
  <c r="E52" i="5"/>
  <c r="D52" i="5"/>
  <c r="C52" i="5"/>
  <c r="B52" i="5"/>
  <c r="F51" i="5"/>
  <c r="E51" i="5"/>
  <c r="D51" i="5"/>
  <c r="C51" i="5"/>
  <c r="B51" i="5"/>
  <c r="F50" i="5"/>
  <c r="E50" i="5"/>
  <c r="D50" i="5"/>
  <c r="C50" i="5"/>
  <c r="B50" i="5"/>
  <c r="F49" i="5"/>
  <c r="E49" i="5"/>
  <c r="D49" i="5"/>
  <c r="C49" i="5"/>
  <c r="B49" i="5"/>
  <c r="G48" i="5"/>
  <c r="S47" i="5" s="1"/>
  <c r="U47" i="5" s="1"/>
  <c r="F48" i="5"/>
  <c r="E48" i="5"/>
  <c r="D48" i="5"/>
  <c r="C48" i="5"/>
  <c r="B48" i="5"/>
  <c r="G47" i="5"/>
  <c r="F47" i="5"/>
  <c r="E47" i="5"/>
  <c r="D47" i="5"/>
  <c r="C47" i="5"/>
  <c r="B47" i="5"/>
  <c r="G46" i="5"/>
  <c r="S45" i="5" s="1"/>
  <c r="U45" i="5" s="1"/>
  <c r="F46" i="5"/>
  <c r="E46" i="5"/>
  <c r="D46" i="5"/>
  <c r="C46" i="5"/>
  <c r="B46" i="5"/>
  <c r="G45" i="5"/>
  <c r="F45" i="5"/>
  <c r="E45" i="5"/>
  <c r="D45" i="5"/>
  <c r="C45" i="5"/>
  <c r="B45" i="5"/>
  <c r="G44" i="5"/>
  <c r="S43" i="5" s="1"/>
  <c r="F44" i="5"/>
  <c r="E44" i="5"/>
  <c r="D44" i="5"/>
  <c r="C44" i="5"/>
  <c r="B44" i="5"/>
  <c r="G43" i="5"/>
  <c r="F43" i="5"/>
  <c r="E43" i="5"/>
  <c r="D43" i="5"/>
  <c r="C43" i="5"/>
  <c r="B43" i="5"/>
  <c r="M36" i="5"/>
  <c r="M35" i="5"/>
  <c r="M34" i="5"/>
  <c r="M33" i="5"/>
  <c r="M32" i="5"/>
  <c r="M31" i="5"/>
  <c r="M30" i="5"/>
  <c r="M29" i="5"/>
  <c r="M28" i="5"/>
  <c r="M27" i="5"/>
  <c r="M26" i="5"/>
  <c r="M25" i="5"/>
  <c r="F36" i="5"/>
  <c r="E36" i="5"/>
  <c r="D36" i="5"/>
  <c r="C36" i="5"/>
  <c r="B36" i="5"/>
  <c r="F35" i="5"/>
  <c r="E35" i="5"/>
  <c r="D35" i="5"/>
  <c r="C35" i="5"/>
  <c r="B35" i="5"/>
  <c r="F34" i="5"/>
  <c r="E34" i="5"/>
  <c r="D34" i="5"/>
  <c r="C34" i="5"/>
  <c r="B34" i="5"/>
  <c r="F33" i="5"/>
  <c r="E33" i="5"/>
  <c r="D33" i="5"/>
  <c r="C33" i="5"/>
  <c r="B33" i="5"/>
  <c r="F32" i="5"/>
  <c r="E32" i="5"/>
  <c r="D32" i="5"/>
  <c r="C32" i="5"/>
  <c r="B32" i="5"/>
  <c r="F31" i="5"/>
  <c r="E31" i="5"/>
  <c r="D31" i="5"/>
  <c r="C31" i="5"/>
  <c r="B31" i="5"/>
  <c r="G30" i="5"/>
  <c r="S29" i="5" s="1"/>
  <c r="U29" i="5" s="1"/>
  <c r="F30" i="5"/>
  <c r="E30" i="5"/>
  <c r="D30" i="5"/>
  <c r="C30" i="5"/>
  <c r="B30" i="5"/>
  <c r="G29" i="5"/>
  <c r="S28" i="5" s="1"/>
  <c r="U28" i="5" s="1"/>
  <c r="F29" i="5"/>
  <c r="E29" i="5"/>
  <c r="D29" i="5"/>
  <c r="C29" i="5"/>
  <c r="B29" i="5"/>
  <c r="F28" i="5"/>
  <c r="E28" i="5"/>
  <c r="D28" i="5"/>
  <c r="C28" i="5"/>
  <c r="B28" i="5"/>
  <c r="G27" i="5"/>
  <c r="F27" i="5"/>
  <c r="E27" i="5"/>
  <c r="D27" i="5"/>
  <c r="C27" i="5"/>
  <c r="B27" i="5"/>
  <c r="G26" i="5"/>
  <c r="F26" i="5"/>
  <c r="E26" i="5"/>
  <c r="D26" i="5"/>
  <c r="C26" i="5"/>
  <c r="B26" i="5"/>
  <c r="G25" i="5"/>
  <c r="F25" i="5"/>
  <c r="E25" i="5"/>
  <c r="C25" i="5"/>
  <c r="D25" i="5"/>
  <c r="B25" i="5"/>
  <c r="M18" i="5"/>
  <c r="M17" i="5"/>
  <c r="M16" i="5"/>
  <c r="M15" i="5"/>
  <c r="M14" i="5"/>
  <c r="M13" i="5"/>
  <c r="M12" i="5"/>
  <c r="M11" i="5"/>
  <c r="M10" i="5"/>
  <c r="M9" i="5"/>
  <c r="M8" i="5"/>
  <c r="M7" i="5"/>
  <c r="F18" i="5"/>
  <c r="E18" i="5"/>
  <c r="D18" i="5"/>
  <c r="C18" i="5"/>
  <c r="B18" i="5"/>
  <c r="F17" i="5"/>
  <c r="E17" i="5"/>
  <c r="D17" i="5"/>
  <c r="C17" i="5"/>
  <c r="B17" i="5"/>
  <c r="F16" i="5"/>
  <c r="E16" i="5"/>
  <c r="D16" i="5"/>
  <c r="C16" i="5"/>
  <c r="B16" i="5"/>
  <c r="F15" i="5"/>
  <c r="E15" i="5"/>
  <c r="D15" i="5"/>
  <c r="C15" i="5"/>
  <c r="B15" i="5"/>
  <c r="F14" i="5"/>
  <c r="E14" i="5"/>
  <c r="D14" i="5"/>
  <c r="C14" i="5"/>
  <c r="B14" i="5"/>
  <c r="F13" i="5"/>
  <c r="E13" i="5"/>
  <c r="D13" i="5"/>
  <c r="C13" i="5"/>
  <c r="B13" i="5"/>
  <c r="G12" i="5"/>
  <c r="F12" i="5"/>
  <c r="E12" i="5"/>
  <c r="D12" i="5"/>
  <c r="C12" i="5"/>
  <c r="B12" i="5"/>
  <c r="G11" i="5"/>
  <c r="F11" i="5"/>
  <c r="E11" i="5"/>
  <c r="D11" i="5"/>
  <c r="C11" i="5"/>
  <c r="B11" i="5"/>
  <c r="F10" i="5"/>
  <c r="E10" i="5"/>
  <c r="D10" i="5"/>
  <c r="C10" i="5"/>
  <c r="B10" i="5"/>
  <c r="G9" i="5"/>
  <c r="F9" i="5"/>
  <c r="E9" i="5"/>
  <c r="D9" i="5"/>
  <c r="C9" i="5"/>
  <c r="B9" i="5"/>
  <c r="G8" i="5"/>
  <c r="F8" i="5"/>
  <c r="E8" i="5"/>
  <c r="D8" i="5"/>
  <c r="C8" i="5"/>
  <c r="B8" i="5"/>
  <c r="G7" i="5"/>
  <c r="F7" i="5"/>
  <c r="E7" i="5"/>
  <c r="D7" i="5"/>
  <c r="C7" i="5"/>
  <c r="B7" i="5"/>
  <c r="N60" i="5"/>
  <c r="O60" i="5" s="1"/>
  <c r="P60" i="5" s="1"/>
  <c r="Q60" i="5" s="1"/>
  <c r="R60" i="5" s="1"/>
  <c r="C60" i="5"/>
  <c r="D60" i="5" s="1"/>
  <c r="E60" i="5" s="1"/>
  <c r="F60" i="5" s="1"/>
  <c r="G60" i="5" s="1"/>
  <c r="N42" i="5"/>
  <c r="O42" i="5" s="1"/>
  <c r="P42" i="5" s="1"/>
  <c r="Q42" i="5" s="1"/>
  <c r="R42" i="5" s="1"/>
  <c r="C42" i="5"/>
  <c r="D42" i="5" s="1"/>
  <c r="E42" i="5" s="1"/>
  <c r="F42" i="5" s="1"/>
  <c r="G42" i="5" s="1"/>
  <c r="N24" i="5"/>
  <c r="O24" i="5" s="1"/>
  <c r="P24" i="5" s="1"/>
  <c r="Q24" i="5" s="1"/>
  <c r="R24" i="5" s="1"/>
  <c r="C24" i="5"/>
  <c r="D24" i="5" s="1"/>
  <c r="E24" i="5" s="1"/>
  <c r="F24" i="5" s="1"/>
  <c r="G24" i="5" s="1"/>
  <c r="N6" i="5"/>
  <c r="O6" i="5" s="1"/>
  <c r="P6" i="5" s="1"/>
  <c r="Q6" i="5" s="1"/>
  <c r="R6" i="5" s="1"/>
  <c r="C6" i="5"/>
  <c r="D6" i="5" s="1"/>
  <c r="E6" i="5" s="1"/>
  <c r="F6" i="5" s="1"/>
  <c r="G6" i="5" s="1"/>
  <c r="M126" i="4"/>
  <c r="M125" i="4"/>
  <c r="M124" i="4"/>
  <c r="M123" i="4"/>
  <c r="M122" i="4"/>
  <c r="M121" i="4"/>
  <c r="M120" i="4"/>
  <c r="M119" i="4"/>
  <c r="M118" i="4"/>
  <c r="M117" i="4"/>
  <c r="M116" i="4"/>
  <c r="M115" i="4"/>
  <c r="E126" i="4"/>
  <c r="D126" i="4"/>
  <c r="C126" i="4"/>
  <c r="B126" i="4"/>
  <c r="E125" i="4"/>
  <c r="D125" i="4"/>
  <c r="C125" i="4"/>
  <c r="B125" i="4"/>
  <c r="E124" i="4"/>
  <c r="D124" i="4"/>
  <c r="C124" i="4"/>
  <c r="B124" i="4"/>
  <c r="E123" i="4"/>
  <c r="D123" i="4"/>
  <c r="C123" i="4"/>
  <c r="B123" i="4"/>
  <c r="E122" i="4"/>
  <c r="D122" i="4"/>
  <c r="C122" i="4"/>
  <c r="B122" i="4"/>
  <c r="E121" i="4"/>
  <c r="D121" i="4"/>
  <c r="C121" i="4"/>
  <c r="B121" i="4"/>
  <c r="E120" i="4"/>
  <c r="D120" i="4"/>
  <c r="C120" i="4"/>
  <c r="B120" i="4"/>
  <c r="E119" i="4"/>
  <c r="D119" i="4"/>
  <c r="C119" i="4"/>
  <c r="B119" i="4"/>
  <c r="E118" i="4"/>
  <c r="D118" i="4"/>
  <c r="C118" i="4"/>
  <c r="B118" i="4"/>
  <c r="E117" i="4"/>
  <c r="D117" i="4"/>
  <c r="C117" i="4"/>
  <c r="B117" i="4"/>
  <c r="E116" i="4"/>
  <c r="D116" i="4"/>
  <c r="C116" i="4"/>
  <c r="B116" i="4"/>
  <c r="F115" i="4"/>
  <c r="E115" i="4"/>
  <c r="D115" i="4"/>
  <c r="C115" i="4"/>
  <c r="B115" i="4"/>
  <c r="M108" i="4"/>
  <c r="M107" i="4"/>
  <c r="M106" i="4"/>
  <c r="M105" i="4"/>
  <c r="M104" i="4"/>
  <c r="M103" i="4"/>
  <c r="M102" i="4"/>
  <c r="M101" i="4"/>
  <c r="M100" i="4"/>
  <c r="M99" i="4"/>
  <c r="M98" i="4"/>
  <c r="M97" i="4"/>
  <c r="E108" i="4"/>
  <c r="D108" i="4"/>
  <c r="C108" i="4"/>
  <c r="B108" i="4"/>
  <c r="E107" i="4"/>
  <c r="D107" i="4"/>
  <c r="C107" i="4"/>
  <c r="B107" i="4"/>
  <c r="E106" i="4"/>
  <c r="D106" i="4"/>
  <c r="C106" i="4"/>
  <c r="B106" i="4"/>
  <c r="E105" i="4"/>
  <c r="D105" i="4"/>
  <c r="C105" i="4"/>
  <c r="B105" i="4"/>
  <c r="E104" i="4"/>
  <c r="D104" i="4"/>
  <c r="C104" i="4"/>
  <c r="B104" i="4"/>
  <c r="E103" i="4"/>
  <c r="D103" i="4"/>
  <c r="C103" i="4"/>
  <c r="B103" i="4"/>
  <c r="E102" i="4"/>
  <c r="D102" i="4"/>
  <c r="C102" i="4"/>
  <c r="B102" i="4"/>
  <c r="E101" i="4"/>
  <c r="D101" i="4"/>
  <c r="C101" i="4"/>
  <c r="B101" i="4"/>
  <c r="E100" i="4"/>
  <c r="D100" i="4"/>
  <c r="C100" i="4"/>
  <c r="B100" i="4"/>
  <c r="E99" i="4"/>
  <c r="D99" i="4"/>
  <c r="C99" i="4"/>
  <c r="B99" i="4"/>
  <c r="E98" i="4"/>
  <c r="D98" i="4"/>
  <c r="C98" i="4"/>
  <c r="B98" i="4"/>
  <c r="F97" i="4"/>
  <c r="E97" i="4"/>
  <c r="D97" i="4"/>
  <c r="C97" i="4"/>
  <c r="B97" i="4"/>
  <c r="M90" i="4"/>
  <c r="M89" i="4"/>
  <c r="M88" i="4"/>
  <c r="M87" i="4"/>
  <c r="M86" i="4"/>
  <c r="M85" i="4"/>
  <c r="M84" i="4"/>
  <c r="M83" i="4"/>
  <c r="M82" i="4"/>
  <c r="M81" i="4"/>
  <c r="M80" i="4"/>
  <c r="M79" i="4"/>
  <c r="E90" i="4"/>
  <c r="D90" i="4"/>
  <c r="C90" i="4"/>
  <c r="B90" i="4"/>
  <c r="E89" i="4"/>
  <c r="D89" i="4"/>
  <c r="C89" i="4"/>
  <c r="B89" i="4"/>
  <c r="E88" i="4"/>
  <c r="D88" i="4"/>
  <c r="C88" i="4"/>
  <c r="B88" i="4"/>
  <c r="E87" i="4"/>
  <c r="D87" i="4"/>
  <c r="C87" i="4"/>
  <c r="B87" i="4"/>
  <c r="E86" i="4"/>
  <c r="D86" i="4"/>
  <c r="C86" i="4"/>
  <c r="B86" i="4"/>
  <c r="E85" i="4"/>
  <c r="D85" i="4"/>
  <c r="C85" i="4"/>
  <c r="B85" i="4"/>
  <c r="E84" i="4"/>
  <c r="D84" i="4"/>
  <c r="C84" i="4"/>
  <c r="B84" i="4"/>
  <c r="E83" i="4"/>
  <c r="D83" i="4"/>
  <c r="C83" i="4"/>
  <c r="B83" i="4"/>
  <c r="E82" i="4"/>
  <c r="D82" i="4"/>
  <c r="C82" i="4"/>
  <c r="B82" i="4"/>
  <c r="E81" i="4"/>
  <c r="D81" i="4"/>
  <c r="C81" i="4"/>
  <c r="B81" i="4"/>
  <c r="E80" i="4"/>
  <c r="D80" i="4"/>
  <c r="C80" i="4"/>
  <c r="B80" i="4"/>
  <c r="F79" i="4"/>
  <c r="E79" i="4"/>
  <c r="D79" i="4"/>
  <c r="C79" i="4"/>
  <c r="B79" i="4"/>
  <c r="M72" i="4"/>
  <c r="M71" i="4"/>
  <c r="M70" i="4"/>
  <c r="M69" i="4"/>
  <c r="M68" i="4"/>
  <c r="M67" i="4"/>
  <c r="M66" i="4"/>
  <c r="M65" i="4"/>
  <c r="M64" i="4"/>
  <c r="M63" i="4"/>
  <c r="M62" i="4"/>
  <c r="M61" i="4"/>
  <c r="E72" i="4"/>
  <c r="D72" i="4"/>
  <c r="C72" i="4"/>
  <c r="B72" i="4"/>
  <c r="E71" i="4"/>
  <c r="D71" i="4"/>
  <c r="C71" i="4"/>
  <c r="B71" i="4"/>
  <c r="E70" i="4"/>
  <c r="D70" i="4"/>
  <c r="C70" i="4"/>
  <c r="B70" i="4"/>
  <c r="E69" i="4"/>
  <c r="D69" i="4"/>
  <c r="C69" i="4"/>
  <c r="B69" i="4"/>
  <c r="E68" i="4"/>
  <c r="D68" i="4"/>
  <c r="C68" i="4"/>
  <c r="B68" i="4"/>
  <c r="E67" i="4"/>
  <c r="D67" i="4"/>
  <c r="C67" i="4"/>
  <c r="B67" i="4"/>
  <c r="E66" i="4"/>
  <c r="D66" i="4"/>
  <c r="C66" i="4"/>
  <c r="B66" i="4"/>
  <c r="E65" i="4"/>
  <c r="D65" i="4"/>
  <c r="C65" i="4"/>
  <c r="B65" i="4"/>
  <c r="E64" i="4"/>
  <c r="D64" i="4"/>
  <c r="C64" i="4"/>
  <c r="B64" i="4"/>
  <c r="E63" i="4"/>
  <c r="D63" i="4"/>
  <c r="C63" i="4"/>
  <c r="B63" i="4"/>
  <c r="E62" i="4"/>
  <c r="D62" i="4"/>
  <c r="C62" i="4"/>
  <c r="B62" i="4"/>
  <c r="F61" i="4"/>
  <c r="E61" i="4"/>
  <c r="D61" i="4"/>
  <c r="C61" i="4"/>
  <c r="B61" i="4"/>
  <c r="M54" i="4"/>
  <c r="M53" i="4"/>
  <c r="M52" i="4"/>
  <c r="M51" i="4"/>
  <c r="M50" i="4"/>
  <c r="M49" i="4"/>
  <c r="M48" i="4"/>
  <c r="M47" i="4"/>
  <c r="M46" i="4"/>
  <c r="M45" i="4"/>
  <c r="M44" i="4"/>
  <c r="M43" i="4"/>
  <c r="F43" i="4"/>
  <c r="E43" i="4"/>
  <c r="D43" i="4"/>
  <c r="C43" i="4"/>
  <c r="B43" i="4"/>
  <c r="F7" i="4"/>
  <c r="F25" i="4"/>
  <c r="E25" i="4"/>
  <c r="D25" i="4"/>
  <c r="C25" i="4"/>
  <c r="B25" i="4"/>
  <c r="M18" i="4"/>
  <c r="M17" i="4"/>
  <c r="M16" i="4"/>
  <c r="M15" i="4"/>
  <c r="M14" i="4"/>
  <c r="M13" i="4"/>
  <c r="M12" i="4"/>
  <c r="M11" i="4"/>
  <c r="M10" i="4"/>
  <c r="M9" i="4"/>
  <c r="M8" i="4"/>
  <c r="M7" i="4"/>
  <c r="E18" i="4"/>
  <c r="D18" i="4"/>
  <c r="C18" i="4"/>
  <c r="B18" i="4"/>
  <c r="E17" i="4"/>
  <c r="D17" i="4"/>
  <c r="C17" i="4"/>
  <c r="B17" i="4"/>
  <c r="E16" i="4"/>
  <c r="D16" i="4"/>
  <c r="C16" i="4"/>
  <c r="B16" i="4"/>
  <c r="E15" i="4"/>
  <c r="D15" i="4"/>
  <c r="C15" i="4"/>
  <c r="B15" i="4"/>
  <c r="E14" i="4"/>
  <c r="D14" i="4"/>
  <c r="C14" i="4"/>
  <c r="B14" i="4"/>
  <c r="E13" i="4"/>
  <c r="D13" i="4"/>
  <c r="C13" i="4"/>
  <c r="B13" i="4"/>
  <c r="E12" i="4"/>
  <c r="D12" i="4"/>
  <c r="C12" i="4"/>
  <c r="B12" i="4"/>
  <c r="E11" i="4"/>
  <c r="D11" i="4"/>
  <c r="C11" i="4"/>
  <c r="B11" i="4"/>
  <c r="E10" i="4"/>
  <c r="D10" i="4"/>
  <c r="C10" i="4"/>
  <c r="B10" i="4"/>
  <c r="E9" i="4"/>
  <c r="D9" i="4"/>
  <c r="C9" i="4"/>
  <c r="B9" i="4"/>
  <c r="E8" i="4"/>
  <c r="D8" i="4"/>
  <c r="C8" i="4"/>
  <c r="B8" i="4"/>
  <c r="E7" i="4"/>
  <c r="D7" i="4"/>
  <c r="C7" i="4"/>
  <c r="B7" i="4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M36" i="4"/>
  <c r="C36" i="4"/>
  <c r="B36" i="4"/>
  <c r="M35" i="4"/>
  <c r="C35" i="4"/>
  <c r="B35" i="4"/>
  <c r="M34" i="4"/>
  <c r="C34" i="4"/>
  <c r="B34" i="4"/>
  <c r="M33" i="4"/>
  <c r="C33" i="4"/>
  <c r="B33" i="4"/>
  <c r="M32" i="4"/>
  <c r="C32" i="4"/>
  <c r="B32" i="4"/>
  <c r="M31" i="4"/>
  <c r="C31" i="4"/>
  <c r="B31" i="4"/>
  <c r="M30" i="4"/>
  <c r="C30" i="4"/>
  <c r="B30" i="4"/>
  <c r="M29" i="4"/>
  <c r="C29" i="4"/>
  <c r="B29" i="4"/>
  <c r="M28" i="4"/>
  <c r="C28" i="4"/>
  <c r="B28" i="4"/>
  <c r="M27" i="4"/>
  <c r="C27" i="4"/>
  <c r="B27" i="4"/>
  <c r="M26" i="4"/>
  <c r="C26" i="4"/>
  <c r="B26" i="4"/>
  <c r="M25" i="4"/>
  <c r="C24" i="4"/>
  <c r="D24" i="4" s="1"/>
  <c r="E24" i="4" s="1"/>
  <c r="F24" i="4" s="1"/>
  <c r="G24" i="4" s="1"/>
  <c r="N6" i="4"/>
  <c r="O6" i="4" s="1"/>
  <c r="P6" i="4" s="1"/>
  <c r="Q6" i="4" s="1"/>
  <c r="R6" i="4" s="1"/>
  <c r="C6" i="4"/>
  <c r="D6" i="4" s="1"/>
  <c r="E6" i="4" s="1"/>
  <c r="F6" i="4" s="1"/>
  <c r="G6" i="4" s="1"/>
  <c r="M126" i="3"/>
  <c r="M125" i="3"/>
  <c r="M124" i="3"/>
  <c r="M123" i="3"/>
  <c r="M122" i="3"/>
  <c r="M121" i="3"/>
  <c r="M120" i="3"/>
  <c r="M119" i="3"/>
  <c r="M118" i="3"/>
  <c r="M117" i="3"/>
  <c r="M116" i="3"/>
  <c r="M115" i="3"/>
  <c r="D126" i="3"/>
  <c r="C126" i="3"/>
  <c r="B126" i="3"/>
  <c r="D125" i="3"/>
  <c r="C125" i="3"/>
  <c r="B125" i="3"/>
  <c r="D124" i="3"/>
  <c r="C124" i="3"/>
  <c r="B124" i="3"/>
  <c r="D123" i="3"/>
  <c r="C123" i="3"/>
  <c r="B123" i="3"/>
  <c r="D122" i="3"/>
  <c r="C122" i="3"/>
  <c r="B122" i="3"/>
  <c r="D121" i="3"/>
  <c r="C121" i="3"/>
  <c r="B121" i="3"/>
  <c r="E120" i="3"/>
  <c r="D120" i="3"/>
  <c r="C120" i="3"/>
  <c r="B120" i="3"/>
  <c r="F119" i="3"/>
  <c r="D119" i="3"/>
  <c r="B119" i="3"/>
  <c r="F118" i="3"/>
  <c r="E118" i="3"/>
  <c r="D118" i="3"/>
  <c r="C118" i="3"/>
  <c r="B118" i="3"/>
  <c r="G117" i="3"/>
  <c r="F117" i="3"/>
  <c r="E117" i="3"/>
  <c r="D117" i="3"/>
  <c r="C117" i="3"/>
  <c r="B117" i="3"/>
  <c r="G116" i="3"/>
  <c r="F116" i="3"/>
  <c r="E116" i="3"/>
  <c r="D116" i="3"/>
  <c r="C116" i="3"/>
  <c r="B116" i="3"/>
  <c r="F115" i="3"/>
  <c r="E115" i="3"/>
  <c r="D115" i="3"/>
  <c r="C115" i="3"/>
  <c r="B115" i="3"/>
  <c r="M108" i="3"/>
  <c r="M107" i="3"/>
  <c r="M106" i="3"/>
  <c r="M105" i="3"/>
  <c r="M104" i="3"/>
  <c r="M103" i="3"/>
  <c r="M102" i="3"/>
  <c r="M101" i="3"/>
  <c r="M100" i="3"/>
  <c r="M99" i="3"/>
  <c r="M98" i="3"/>
  <c r="M97" i="3"/>
  <c r="F108" i="3"/>
  <c r="E108" i="3"/>
  <c r="D108" i="3"/>
  <c r="C108" i="3"/>
  <c r="B108" i="3"/>
  <c r="F107" i="3"/>
  <c r="E107" i="3"/>
  <c r="D107" i="3"/>
  <c r="C107" i="3"/>
  <c r="B107" i="3"/>
  <c r="F106" i="3"/>
  <c r="E106" i="3"/>
  <c r="D106" i="3"/>
  <c r="C106" i="3"/>
  <c r="B106" i="3"/>
  <c r="F105" i="3"/>
  <c r="E105" i="3"/>
  <c r="D105" i="3"/>
  <c r="C105" i="3"/>
  <c r="B105" i="3"/>
  <c r="F104" i="3"/>
  <c r="E104" i="3"/>
  <c r="D104" i="3"/>
  <c r="C104" i="3"/>
  <c r="B104" i="3"/>
  <c r="F103" i="3"/>
  <c r="E103" i="3"/>
  <c r="D103" i="3"/>
  <c r="C103" i="3"/>
  <c r="B103" i="3"/>
  <c r="G102" i="3"/>
  <c r="F102" i="3"/>
  <c r="E102" i="3"/>
  <c r="D102" i="3"/>
  <c r="C102" i="3"/>
  <c r="B102" i="3"/>
  <c r="G101" i="3"/>
  <c r="F101" i="3"/>
  <c r="E101" i="3"/>
  <c r="D101" i="3"/>
  <c r="C101" i="3"/>
  <c r="B101" i="3"/>
  <c r="G100" i="3"/>
  <c r="F100" i="3"/>
  <c r="E100" i="3"/>
  <c r="D100" i="3"/>
  <c r="C100" i="3"/>
  <c r="B100" i="3"/>
  <c r="G99" i="3"/>
  <c r="F99" i="3"/>
  <c r="E99" i="3"/>
  <c r="D99" i="3"/>
  <c r="C99" i="3"/>
  <c r="B99" i="3"/>
  <c r="G98" i="3"/>
  <c r="F98" i="3"/>
  <c r="E98" i="3"/>
  <c r="D98" i="3"/>
  <c r="C98" i="3"/>
  <c r="B98" i="3"/>
  <c r="G97" i="3"/>
  <c r="F97" i="3"/>
  <c r="E97" i="3"/>
  <c r="D97" i="3"/>
  <c r="C97" i="3"/>
  <c r="B97" i="3"/>
  <c r="M90" i="3"/>
  <c r="M89" i="3"/>
  <c r="M88" i="3"/>
  <c r="M87" i="3"/>
  <c r="M86" i="3"/>
  <c r="M85" i="3"/>
  <c r="M84" i="3"/>
  <c r="M83" i="3"/>
  <c r="M82" i="3"/>
  <c r="M81" i="3"/>
  <c r="M80" i="3"/>
  <c r="M79" i="3"/>
  <c r="E90" i="3"/>
  <c r="D90" i="3"/>
  <c r="C90" i="3"/>
  <c r="B90" i="3"/>
  <c r="E89" i="3"/>
  <c r="D89" i="3"/>
  <c r="C89" i="3"/>
  <c r="B89" i="3"/>
  <c r="E88" i="3"/>
  <c r="D88" i="3"/>
  <c r="C88" i="3"/>
  <c r="B88" i="3"/>
  <c r="E87" i="3"/>
  <c r="D87" i="3"/>
  <c r="C87" i="3"/>
  <c r="B87" i="3"/>
  <c r="E86" i="3"/>
  <c r="D86" i="3"/>
  <c r="C86" i="3"/>
  <c r="B86" i="3"/>
  <c r="E85" i="3"/>
  <c r="D85" i="3"/>
  <c r="C85" i="3"/>
  <c r="B85" i="3"/>
  <c r="G84" i="3"/>
  <c r="E84" i="3"/>
  <c r="D84" i="3"/>
  <c r="C84" i="3"/>
  <c r="B84" i="3"/>
  <c r="G83" i="3"/>
  <c r="E83" i="3"/>
  <c r="D83" i="3"/>
  <c r="C83" i="3"/>
  <c r="B83" i="3"/>
  <c r="G82" i="3"/>
  <c r="E82" i="3"/>
  <c r="D82" i="3"/>
  <c r="C82" i="3"/>
  <c r="B82" i="3"/>
  <c r="G81" i="3"/>
  <c r="E81" i="3"/>
  <c r="D81" i="3"/>
  <c r="C81" i="3"/>
  <c r="B81" i="3"/>
  <c r="G80" i="3"/>
  <c r="E80" i="3"/>
  <c r="D80" i="3"/>
  <c r="C80" i="3"/>
  <c r="B80" i="3"/>
  <c r="G79" i="3"/>
  <c r="E79" i="3"/>
  <c r="D79" i="3"/>
  <c r="C79" i="3"/>
  <c r="B79" i="3"/>
  <c r="N132" i="3"/>
  <c r="O132" i="3" s="1"/>
  <c r="P132" i="3" s="1"/>
  <c r="Q132" i="3" s="1"/>
  <c r="R132" i="3" s="1"/>
  <c r="C132" i="3"/>
  <c r="D132" i="3" s="1"/>
  <c r="E132" i="3" s="1"/>
  <c r="F132" i="3" s="1"/>
  <c r="G132" i="3" s="1"/>
  <c r="N114" i="3"/>
  <c r="O114" i="3" s="1"/>
  <c r="P114" i="3" s="1"/>
  <c r="Q114" i="3" s="1"/>
  <c r="R114" i="3" s="1"/>
  <c r="C114" i="3"/>
  <c r="D114" i="3" s="1"/>
  <c r="E114" i="3" s="1"/>
  <c r="F114" i="3" s="1"/>
  <c r="G114" i="3" s="1"/>
  <c r="N96" i="3"/>
  <c r="O96" i="3" s="1"/>
  <c r="P96" i="3" s="1"/>
  <c r="Q96" i="3" s="1"/>
  <c r="R96" i="3" s="1"/>
  <c r="C96" i="3"/>
  <c r="D96" i="3" s="1"/>
  <c r="E96" i="3" s="1"/>
  <c r="F96" i="3" s="1"/>
  <c r="G96" i="3" s="1"/>
  <c r="N78" i="3"/>
  <c r="O78" i="3" s="1"/>
  <c r="P78" i="3" s="1"/>
  <c r="Q78" i="3" s="1"/>
  <c r="R78" i="3" s="1"/>
  <c r="C78" i="3"/>
  <c r="D78" i="3" s="1"/>
  <c r="E78" i="3" s="1"/>
  <c r="F78" i="3" s="1"/>
  <c r="G78" i="3" s="1"/>
  <c r="C68" i="3"/>
  <c r="C67" i="3"/>
  <c r="C66" i="3"/>
  <c r="M54" i="3"/>
  <c r="M53" i="3"/>
  <c r="M52" i="3"/>
  <c r="M51" i="3"/>
  <c r="M50" i="3"/>
  <c r="M49" i="3"/>
  <c r="M48" i="3"/>
  <c r="M47" i="3"/>
  <c r="M46" i="3"/>
  <c r="M45" i="3"/>
  <c r="M44" i="3"/>
  <c r="M43" i="3"/>
  <c r="D54" i="3"/>
  <c r="C54" i="3"/>
  <c r="B54" i="3"/>
  <c r="D53" i="3"/>
  <c r="C53" i="3"/>
  <c r="B53" i="3"/>
  <c r="D52" i="3"/>
  <c r="C52" i="3"/>
  <c r="B52" i="3"/>
  <c r="D51" i="3"/>
  <c r="C51" i="3"/>
  <c r="B51" i="3"/>
  <c r="D50" i="3"/>
  <c r="C50" i="3"/>
  <c r="B50" i="3"/>
  <c r="D49" i="3"/>
  <c r="C49" i="3"/>
  <c r="B49" i="3"/>
  <c r="E48" i="3"/>
  <c r="D48" i="3"/>
  <c r="C48" i="3"/>
  <c r="B48" i="3"/>
  <c r="F47" i="3"/>
  <c r="D47" i="3"/>
  <c r="C47" i="3"/>
  <c r="B47" i="3"/>
  <c r="F46" i="3"/>
  <c r="E46" i="3"/>
  <c r="D46" i="3"/>
  <c r="C46" i="3"/>
  <c r="B46" i="3"/>
  <c r="G45" i="3"/>
  <c r="F45" i="3"/>
  <c r="E45" i="3"/>
  <c r="D45" i="3"/>
  <c r="C45" i="3"/>
  <c r="B45" i="3"/>
  <c r="F44" i="3"/>
  <c r="E44" i="3"/>
  <c r="D44" i="3"/>
  <c r="C44" i="3"/>
  <c r="B44" i="3"/>
  <c r="F43" i="3"/>
  <c r="E43" i="3"/>
  <c r="D43" i="3"/>
  <c r="C43" i="3"/>
  <c r="B43" i="3"/>
  <c r="M36" i="3"/>
  <c r="M35" i="3"/>
  <c r="M34" i="3"/>
  <c r="M33" i="3"/>
  <c r="M32" i="3"/>
  <c r="M31" i="3"/>
  <c r="M30" i="3"/>
  <c r="M29" i="3"/>
  <c r="M28" i="3"/>
  <c r="M27" i="3"/>
  <c r="M26" i="3"/>
  <c r="M25" i="3"/>
  <c r="F36" i="3"/>
  <c r="E36" i="3"/>
  <c r="C36" i="3"/>
  <c r="B36" i="3"/>
  <c r="F35" i="3"/>
  <c r="E35" i="3"/>
  <c r="C35" i="3"/>
  <c r="B35" i="3"/>
  <c r="F34" i="3"/>
  <c r="E34" i="3"/>
  <c r="C34" i="3"/>
  <c r="B34" i="3"/>
  <c r="F33" i="3"/>
  <c r="E33" i="3"/>
  <c r="C33" i="3"/>
  <c r="B33" i="3"/>
  <c r="F32" i="3"/>
  <c r="E32" i="3"/>
  <c r="C32" i="3"/>
  <c r="B32" i="3"/>
  <c r="F31" i="3"/>
  <c r="E31" i="3"/>
  <c r="C31" i="3"/>
  <c r="B31" i="3"/>
  <c r="G30" i="3"/>
  <c r="F30" i="3"/>
  <c r="E30" i="3"/>
  <c r="C30" i="3"/>
  <c r="B30" i="3"/>
  <c r="G29" i="3"/>
  <c r="F29" i="3"/>
  <c r="E29" i="3"/>
  <c r="C29" i="3"/>
  <c r="B29" i="3"/>
  <c r="G28" i="3"/>
  <c r="F28" i="3"/>
  <c r="E28" i="3"/>
  <c r="C28" i="3"/>
  <c r="B28" i="3"/>
  <c r="G27" i="3"/>
  <c r="F27" i="3"/>
  <c r="E27" i="3"/>
  <c r="C27" i="3"/>
  <c r="B27" i="3"/>
  <c r="G26" i="3"/>
  <c r="F26" i="3"/>
  <c r="E26" i="3"/>
  <c r="C26" i="3"/>
  <c r="B26" i="3"/>
  <c r="G25" i="3"/>
  <c r="F25" i="3"/>
  <c r="E25" i="3"/>
  <c r="C25" i="3"/>
  <c r="B25" i="3"/>
  <c r="M18" i="3"/>
  <c r="M17" i="3"/>
  <c r="M16" i="3"/>
  <c r="M15" i="3"/>
  <c r="M14" i="3"/>
  <c r="M13" i="3"/>
  <c r="M12" i="3"/>
  <c r="M11" i="3"/>
  <c r="M10" i="3"/>
  <c r="M9" i="3"/>
  <c r="M8" i="3"/>
  <c r="M7" i="3"/>
  <c r="F18" i="3"/>
  <c r="E18" i="3"/>
  <c r="D18" i="3"/>
  <c r="C18" i="3"/>
  <c r="B18" i="3"/>
  <c r="F17" i="3"/>
  <c r="E17" i="3"/>
  <c r="D17" i="3"/>
  <c r="C17" i="3"/>
  <c r="B17" i="3"/>
  <c r="F16" i="3"/>
  <c r="E16" i="3"/>
  <c r="D16" i="3"/>
  <c r="C16" i="3"/>
  <c r="B16" i="3"/>
  <c r="F15" i="3"/>
  <c r="E15" i="3"/>
  <c r="D15" i="3"/>
  <c r="C15" i="3"/>
  <c r="B15" i="3"/>
  <c r="F14" i="3"/>
  <c r="E14" i="3"/>
  <c r="D14" i="3"/>
  <c r="C14" i="3"/>
  <c r="B14" i="3"/>
  <c r="F13" i="3"/>
  <c r="E13" i="3"/>
  <c r="D13" i="3"/>
  <c r="C13" i="3"/>
  <c r="B13" i="3"/>
  <c r="G12" i="3"/>
  <c r="F12" i="3"/>
  <c r="E12" i="3"/>
  <c r="D12" i="3"/>
  <c r="C12" i="3"/>
  <c r="B12" i="3"/>
  <c r="G11" i="3"/>
  <c r="F11" i="3"/>
  <c r="E11" i="3"/>
  <c r="D11" i="3"/>
  <c r="C11" i="3"/>
  <c r="B11" i="3"/>
  <c r="G10" i="3"/>
  <c r="F10" i="3"/>
  <c r="E10" i="3"/>
  <c r="D10" i="3"/>
  <c r="C10" i="3"/>
  <c r="B10" i="3"/>
  <c r="G9" i="3"/>
  <c r="F9" i="3"/>
  <c r="E9" i="3"/>
  <c r="D9" i="3"/>
  <c r="C9" i="3"/>
  <c r="B9" i="3"/>
  <c r="G8" i="3"/>
  <c r="F8" i="3"/>
  <c r="E8" i="3"/>
  <c r="D8" i="3"/>
  <c r="C8" i="3"/>
  <c r="B8" i="3"/>
  <c r="G7" i="3"/>
  <c r="F7" i="3"/>
  <c r="E7" i="3"/>
  <c r="D7" i="3"/>
  <c r="N150" i="3"/>
  <c r="O150" i="3" s="1"/>
  <c r="P150" i="3" s="1"/>
  <c r="Q150" i="3" s="1"/>
  <c r="R150" i="3" s="1"/>
  <c r="C150" i="3"/>
  <c r="D150" i="3" s="1"/>
  <c r="E150" i="3" s="1"/>
  <c r="F150" i="3" s="1"/>
  <c r="G150" i="3" s="1"/>
  <c r="N60" i="3"/>
  <c r="O60" i="3" s="1"/>
  <c r="P60" i="3" s="1"/>
  <c r="Q60" i="3" s="1"/>
  <c r="R60" i="3" s="1"/>
  <c r="C60" i="3"/>
  <c r="D60" i="3" s="1"/>
  <c r="E60" i="3" s="1"/>
  <c r="F60" i="3" s="1"/>
  <c r="G60" i="3" s="1"/>
  <c r="N42" i="3"/>
  <c r="O42" i="3" s="1"/>
  <c r="P42" i="3" s="1"/>
  <c r="Q42" i="3" s="1"/>
  <c r="R42" i="3" s="1"/>
  <c r="C42" i="3"/>
  <c r="D42" i="3" s="1"/>
  <c r="E42" i="3" s="1"/>
  <c r="F42" i="3" s="1"/>
  <c r="G42" i="3" s="1"/>
  <c r="N24" i="3"/>
  <c r="O24" i="3" s="1"/>
  <c r="P24" i="3" s="1"/>
  <c r="Q24" i="3" s="1"/>
  <c r="R24" i="3" s="1"/>
  <c r="C24" i="3"/>
  <c r="D24" i="3" s="1"/>
  <c r="E24" i="3" s="1"/>
  <c r="F24" i="3" s="1"/>
  <c r="G24" i="3" s="1"/>
  <c r="N6" i="3"/>
  <c r="O6" i="3" s="1"/>
  <c r="P6" i="3" s="1"/>
  <c r="Q6" i="3" s="1"/>
  <c r="R6" i="3" s="1"/>
  <c r="C6" i="3"/>
  <c r="D6" i="3" s="1"/>
  <c r="E6" i="3" s="1"/>
  <c r="F6" i="3" s="1"/>
  <c r="G6" i="3" s="1"/>
  <c r="N60" i="2"/>
  <c r="O60" i="2" s="1"/>
  <c r="P60" i="2" s="1"/>
  <c r="Q60" i="2" s="1"/>
  <c r="R60" i="2" s="1"/>
  <c r="C60" i="2"/>
  <c r="D60" i="2" s="1"/>
  <c r="E60" i="2" s="1"/>
  <c r="F60" i="2" s="1"/>
  <c r="G60" i="2" s="1"/>
  <c r="S276" i="7" l="1"/>
  <c r="Q35" i="4"/>
  <c r="Q33" i="4"/>
  <c r="Q31" i="4"/>
  <c r="Q29" i="4"/>
  <c r="Q27" i="4"/>
  <c r="Q26" i="4"/>
  <c r="Q36" i="4"/>
  <c r="Q34" i="4"/>
  <c r="Q32" i="4"/>
  <c r="Q30" i="4"/>
  <c r="Q28" i="4"/>
  <c r="Q25" i="4"/>
  <c r="O54" i="4"/>
  <c r="O52" i="4"/>
  <c r="O50" i="4"/>
  <c r="O48" i="4"/>
  <c r="O46" i="4"/>
  <c r="O43" i="4"/>
  <c r="O53" i="4"/>
  <c r="O51" i="4"/>
  <c r="O49" i="4"/>
  <c r="O47" i="4"/>
  <c r="O45" i="4"/>
  <c r="V45" i="4" s="1"/>
  <c r="O44" i="4"/>
  <c r="V44" i="4" s="1"/>
  <c r="N72" i="4"/>
  <c r="N70" i="4"/>
  <c r="N68" i="4"/>
  <c r="N66" i="4"/>
  <c r="N65" i="4"/>
  <c r="N67" i="4"/>
  <c r="N63" i="4"/>
  <c r="N62" i="4"/>
  <c r="N69" i="4"/>
  <c r="N64" i="4"/>
  <c r="N61" i="4"/>
  <c r="N71" i="4"/>
  <c r="Q89" i="4"/>
  <c r="Q87" i="4"/>
  <c r="Q85" i="4"/>
  <c r="Q83" i="4"/>
  <c r="Q81" i="4"/>
  <c r="Q80" i="4"/>
  <c r="Q90" i="4"/>
  <c r="Q88" i="4"/>
  <c r="Q86" i="4"/>
  <c r="Q84" i="4"/>
  <c r="Q82" i="4"/>
  <c r="Q79" i="4"/>
  <c r="P97" i="4"/>
  <c r="P107" i="4"/>
  <c r="P105" i="4"/>
  <c r="P103" i="4"/>
  <c r="P101" i="4"/>
  <c r="P99" i="4"/>
  <c r="P98" i="4"/>
  <c r="P102" i="4"/>
  <c r="P104" i="4"/>
  <c r="P106" i="4"/>
  <c r="P108" i="4"/>
  <c r="P100" i="4"/>
  <c r="O126" i="4"/>
  <c r="O124" i="4"/>
  <c r="O122" i="4"/>
  <c r="O120" i="4"/>
  <c r="O125" i="4"/>
  <c r="O116" i="4"/>
  <c r="V116" i="4" s="1"/>
  <c r="O119" i="4"/>
  <c r="O118" i="4"/>
  <c r="O121" i="4"/>
  <c r="O123" i="4"/>
  <c r="O117" i="4"/>
  <c r="V117" i="4" s="1"/>
  <c r="O115" i="4"/>
  <c r="N36" i="4"/>
  <c r="N34" i="4"/>
  <c r="N32" i="4"/>
  <c r="N30" i="4"/>
  <c r="N28" i="4"/>
  <c r="N25" i="4"/>
  <c r="N35" i="4"/>
  <c r="N33" i="4"/>
  <c r="N31" i="4"/>
  <c r="N29" i="4"/>
  <c r="N27" i="4"/>
  <c r="N26" i="4"/>
  <c r="P43" i="4"/>
  <c r="P53" i="4"/>
  <c r="P51" i="4"/>
  <c r="P49" i="4"/>
  <c r="P47" i="4"/>
  <c r="P45" i="4"/>
  <c r="P44" i="4"/>
  <c r="P54" i="4"/>
  <c r="P52" i="4"/>
  <c r="P50" i="4"/>
  <c r="P48" i="4"/>
  <c r="P46" i="4"/>
  <c r="O72" i="4"/>
  <c r="O70" i="4"/>
  <c r="O68" i="4"/>
  <c r="O66" i="4"/>
  <c r="O64" i="4"/>
  <c r="O71" i="4"/>
  <c r="O69" i="4"/>
  <c r="O67" i="4"/>
  <c r="O65" i="4"/>
  <c r="O63" i="4"/>
  <c r="V63" i="4" s="1"/>
  <c r="O62" i="4"/>
  <c r="V62" i="4" s="1"/>
  <c r="O61" i="4"/>
  <c r="N90" i="4"/>
  <c r="N88" i="4"/>
  <c r="N86" i="4"/>
  <c r="N84" i="4"/>
  <c r="N82" i="4"/>
  <c r="N79" i="4"/>
  <c r="N89" i="4"/>
  <c r="N81" i="4"/>
  <c r="N83" i="4"/>
  <c r="N85" i="4"/>
  <c r="N80" i="4"/>
  <c r="N87" i="4"/>
  <c r="Q107" i="4"/>
  <c r="Q105" i="4"/>
  <c r="Q103" i="4"/>
  <c r="Q101" i="4"/>
  <c r="Q99" i="4"/>
  <c r="Q98" i="4"/>
  <c r="Q108" i="4"/>
  <c r="Q106" i="4"/>
  <c r="Q104" i="4"/>
  <c r="Q102" i="4"/>
  <c r="Q100" i="4"/>
  <c r="Q97" i="4"/>
  <c r="P126" i="4"/>
  <c r="P124" i="4"/>
  <c r="P122" i="4"/>
  <c r="P120" i="4"/>
  <c r="P118" i="4"/>
  <c r="P125" i="4"/>
  <c r="P123" i="4"/>
  <c r="P121" i="4"/>
  <c r="P119" i="4"/>
  <c r="P117" i="4"/>
  <c r="P115" i="4"/>
  <c r="P116" i="4"/>
  <c r="O36" i="4"/>
  <c r="O34" i="4"/>
  <c r="O32" i="4"/>
  <c r="O30" i="4"/>
  <c r="O28" i="4"/>
  <c r="O25" i="4"/>
  <c r="O35" i="4"/>
  <c r="O33" i="4"/>
  <c r="O31" i="4"/>
  <c r="O29" i="4"/>
  <c r="O27" i="4"/>
  <c r="V27" i="4" s="1"/>
  <c r="O26" i="4"/>
  <c r="V26" i="4" s="1"/>
  <c r="Q53" i="4"/>
  <c r="Q51" i="4"/>
  <c r="Q49" i="4"/>
  <c r="Q47" i="4"/>
  <c r="Q45" i="4"/>
  <c r="Q44" i="4"/>
  <c r="Q54" i="4"/>
  <c r="Q52" i="4"/>
  <c r="Q50" i="4"/>
  <c r="Q48" i="4"/>
  <c r="Q46" i="4"/>
  <c r="Q43" i="4"/>
  <c r="P71" i="4"/>
  <c r="P69" i="4"/>
  <c r="P67" i="4"/>
  <c r="P65" i="4"/>
  <c r="P70" i="4"/>
  <c r="P63" i="4"/>
  <c r="P62" i="4"/>
  <c r="P61" i="4"/>
  <c r="P72" i="4"/>
  <c r="P64" i="4"/>
  <c r="P66" i="4"/>
  <c r="P68" i="4"/>
  <c r="O90" i="4"/>
  <c r="O88" i="4"/>
  <c r="O86" i="4"/>
  <c r="O84" i="4"/>
  <c r="O82" i="4"/>
  <c r="O79" i="4"/>
  <c r="O89" i="4"/>
  <c r="O87" i="4"/>
  <c r="O85" i="4"/>
  <c r="O83" i="4"/>
  <c r="O81" i="4"/>
  <c r="V81" i="4" s="1"/>
  <c r="O80" i="4"/>
  <c r="V80" i="4" s="1"/>
  <c r="N108" i="4"/>
  <c r="N106" i="4"/>
  <c r="N104" i="4"/>
  <c r="N102" i="4"/>
  <c r="N100" i="4"/>
  <c r="N97" i="4"/>
  <c r="N105" i="4"/>
  <c r="N107" i="4"/>
  <c r="N99" i="4"/>
  <c r="N101" i="4"/>
  <c r="N103" i="4"/>
  <c r="N98" i="4"/>
  <c r="Q125" i="4"/>
  <c r="Q123" i="4"/>
  <c r="Q121" i="4"/>
  <c r="Q119" i="4"/>
  <c r="Q122" i="4"/>
  <c r="Q118" i="4"/>
  <c r="Q124" i="4"/>
  <c r="Q117" i="4"/>
  <c r="Q115" i="4"/>
  <c r="Q126" i="4"/>
  <c r="Q116" i="4"/>
  <c r="Q120" i="4"/>
  <c r="P25" i="4"/>
  <c r="P35" i="4"/>
  <c r="P33" i="4"/>
  <c r="P31" i="4"/>
  <c r="P29" i="4"/>
  <c r="P27" i="4"/>
  <c r="P26" i="4"/>
  <c r="P36" i="4"/>
  <c r="P34" i="4"/>
  <c r="P32" i="4"/>
  <c r="P30" i="4"/>
  <c r="P28" i="4"/>
  <c r="N54" i="4"/>
  <c r="N52" i="4"/>
  <c r="N50" i="4"/>
  <c r="N48" i="4"/>
  <c r="N46" i="4"/>
  <c r="N43" i="4"/>
  <c r="N53" i="4"/>
  <c r="N51" i="4"/>
  <c r="N49" i="4"/>
  <c r="N47" i="4"/>
  <c r="N45" i="4"/>
  <c r="N44" i="4"/>
  <c r="Q71" i="4"/>
  <c r="Q69" i="4"/>
  <c r="Q67" i="4"/>
  <c r="Q65" i="4"/>
  <c r="Q63" i="4"/>
  <c r="Q62" i="4"/>
  <c r="Q72" i="4"/>
  <c r="Q70" i="4"/>
  <c r="Q68" i="4"/>
  <c r="Q66" i="4"/>
  <c r="Q64" i="4"/>
  <c r="Q61" i="4"/>
  <c r="P79" i="4"/>
  <c r="P89" i="4"/>
  <c r="P87" i="4"/>
  <c r="P85" i="4"/>
  <c r="P83" i="4"/>
  <c r="P81" i="4"/>
  <c r="P80" i="4"/>
  <c r="P86" i="4"/>
  <c r="P88" i="4"/>
  <c r="P90" i="4"/>
  <c r="P82" i="4"/>
  <c r="P84" i="4"/>
  <c r="O108" i="4"/>
  <c r="O106" i="4"/>
  <c r="O104" i="4"/>
  <c r="O102" i="4"/>
  <c r="O100" i="4"/>
  <c r="O97" i="4"/>
  <c r="O107" i="4"/>
  <c r="O105" i="4"/>
  <c r="O103" i="4"/>
  <c r="O101" i="4"/>
  <c r="O99" i="4"/>
  <c r="V99" i="4" s="1"/>
  <c r="O98" i="4"/>
  <c r="V98" i="4" s="1"/>
  <c r="N125" i="4"/>
  <c r="N123" i="4"/>
  <c r="N121" i="4"/>
  <c r="N119" i="4"/>
  <c r="N126" i="4"/>
  <c r="N124" i="4"/>
  <c r="N122" i="4"/>
  <c r="N120" i="4"/>
  <c r="N117" i="4"/>
  <c r="N115" i="4"/>
  <c r="N116" i="4"/>
  <c r="N118" i="4"/>
  <c r="U186" i="7"/>
  <c r="U204" i="7"/>
  <c r="S234" i="7"/>
  <c r="U222" i="7"/>
  <c r="S270" i="7"/>
  <c r="U258" i="7"/>
  <c r="S288" i="7"/>
  <c r="U276" i="7"/>
  <c r="S312" i="7"/>
  <c r="S475" i="7"/>
  <c r="U475" i="7" s="1"/>
  <c r="R197" i="7"/>
  <c r="R195" i="7"/>
  <c r="R193" i="7"/>
  <c r="R191" i="7"/>
  <c r="R189" i="7"/>
  <c r="R186" i="7"/>
  <c r="R196" i="7"/>
  <c r="R194" i="7"/>
  <c r="R192" i="7"/>
  <c r="R190" i="7"/>
  <c r="R188" i="7"/>
  <c r="R187" i="7"/>
  <c r="S187" i="7"/>
  <c r="R215" i="7"/>
  <c r="R213" i="7"/>
  <c r="R211" i="7"/>
  <c r="R209" i="7"/>
  <c r="R207" i="7"/>
  <c r="R204" i="7"/>
  <c r="R214" i="7"/>
  <c r="R212" i="7"/>
  <c r="R210" i="7"/>
  <c r="R208" i="7"/>
  <c r="R206" i="7"/>
  <c r="R205" i="7"/>
  <c r="S205" i="7"/>
  <c r="R233" i="7"/>
  <c r="R231" i="7"/>
  <c r="R229" i="7"/>
  <c r="R227" i="7"/>
  <c r="R225" i="7"/>
  <c r="R222" i="7"/>
  <c r="R232" i="7"/>
  <c r="R230" i="7"/>
  <c r="R228" i="7"/>
  <c r="R226" i="7"/>
  <c r="R224" i="7"/>
  <c r="R223" i="7"/>
  <c r="U223" i="7"/>
  <c r="R251" i="7"/>
  <c r="R249" i="7"/>
  <c r="R247" i="7"/>
  <c r="R245" i="7"/>
  <c r="R243" i="7"/>
  <c r="R240" i="7"/>
  <c r="R250" i="7"/>
  <c r="R248" i="7"/>
  <c r="R246" i="7"/>
  <c r="R244" i="7"/>
  <c r="R242" i="7"/>
  <c r="R241" i="7"/>
  <c r="R269" i="7"/>
  <c r="R267" i="7"/>
  <c r="R265" i="7"/>
  <c r="R263" i="7"/>
  <c r="R261" i="7"/>
  <c r="R258" i="7"/>
  <c r="R268" i="7"/>
  <c r="R266" i="7"/>
  <c r="R264" i="7"/>
  <c r="R262" i="7"/>
  <c r="R260" i="7"/>
  <c r="R259" i="7"/>
  <c r="U259" i="7"/>
  <c r="R287" i="7"/>
  <c r="R285" i="7"/>
  <c r="R283" i="7"/>
  <c r="R281" i="7"/>
  <c r="R279" i="7"/>
  <c r="R276" i="7"/>
  <c r="R286" i="7"/>
  <c r="R284" i="7"/>
  <c r="R282" i="7"/>
  <c r="R280" i="7"/>
  <c r="R278" i="7"/>
  <c r="R277" i="7"/>
  <c r="U277" i="7"/>
  <c r="R323" i="7"/>
  <c r="R484" i="7" s="1"/>
  <c r="R321" i="7"/>
  <c r="R319" i="7"/>
  <c r="R317" i="7"/>
  <c r="R315" i="7"/>
  <c r="R313" i="7"/>
  <c r="R312" i="7"/>
  <c r="R322" i="7"/>
  <c r="R483" i="7" s="1"/>
  <c r="R320" i="7"/>
  <c r="R318" i="7"/>
  <c r="R316" i="7"/>
  <c r="R314" i="7"/>
  <c r="S474" i="7"/>
  <c r="U474" i="7" s="1"/>
  <c r="U313" i="7"/>
  <c r="M437" i="7"/>
  <c r="S98" i="3"/>
  <c r="U98" i="3" s="1"/>
  <c r="S26" i="3"/>
  <c r="U26" i="3" s="1"/>
  <c r="S97" i="3"/>
  <c r="U97" i="3" s="1"/>
  <c r="S61" i="6"/>
  <c r="S63" i="6"/>
  <c r="U63" i="6" s="1"/>
  <c r="U43" i="5"/>
  <c r="U25" i="6"/>
  <c r="S27" i="6"/>
  <c r="U27" i="6" s="1"/>
  <c r="S29" i="6"/>
  <c r="U29" i="6" s="1"/>
  <c r="R53" i="5"/>
  <c r="R51" i="5"/>
  <c r="R49" i="5"/>
  <c r="R47" i="5"/>
  <c r="R45" i="5"/>
  <c r="R43" i="5"/>
  <c r="R54" i="5"/>
  <c r="R52" i="5"/>
  <c r="R50" i="5"/>
  <c r="R48" i="5"/>
  <c r="R46" i="5"/>
  <c r="R44" i="5"/>
  <c r="S44" i="5"/>
  <c r="S46" i="5"/>
  <c r="U46" i="5" s="1"/>
  <c r="R35" i="6"/>
  <c r="R33" i="6"/>
  <c r="R31" i="6"/>
  <c r="R29" i="6"/>
  <c r="R27" i="6"/>
  <c r="R25" i="6"/>
  <c r="R34" i="6"/>
  <c r="R30" i="6"/>
  <c r="R26" i="6"/>
  <c r="R36" i="6"/>
  <c r="R32" i="6"/>
  <c r="R28" i="6"/>
  <c r="S26" i="6"/>
  <c r="S28" i="6"/>
  <c r="U28" i="6" s="1"/>
  <c r="S60" i="6"/>
  <c r="S62" i="6"/>
  <c r="U62" i="6" s="1"/>
  <c r="S64" i="6"/>
  <c r="U64" i="6" s="1"/>
  <c r="R78" i="6"/>
  <c r="R89" i="6"/>
  <c r="R87" i="6"/>
  <c r="R85" i="6"/>
  <c r="R83" i="6"/>
  <c r="R81" i="6"/>
  <c r="R79" i="6"/>
  <c r="R88" i="6"/>
  <c r="R84" i="6"/>
  <c r="R80" i="6"/>
  <c r="R86" i="6"/>
  <c r="R82" i="6"/>
  <c r="G131" i="6"/>
  <c r="G133" i="6"/>
  <c r="S79" i="6"/>
  <c r="G135" i="6"/>
  <c r="S81" i="6"/>
  <c r="U81" i="6" s="1"/>
  <c r="R27" i="5"/>
  <c r="R25" i="5"/>
  <c r="R26" i="5"/>
  <c r="G132" i="6"/>
  <c r="S78" i="6"/>
  <c r="G134" i="6"/>
  <c r="S80" i="6"/>
  <c r="U80" i="6" s="1"/>
  <c r="G136" i="6"/>
  <c r="S82" i="6"/>
  <c r="U82" i="6" s="1"/>
  <c r="R79" i="3"/>
  <c r="R90" i="3"/>
  <c r="R88" i="3"/>
  <c r="R86" i="3"/>
  <c r="R84" i="3"/>
  <c r="R82" i="3"/>
  <c r="R80" i="3"/>
  <c r="R89" i="3"/>
  <c r="R87" i="3"/>
  <c r="R85" i="3"/>
  <c r="R83" i="3"/>
  <c r="R81" i="3"/>
  <c r="S27" i="3"/>
  <c r="U27" i="3" s="1"/>
  <c r="S79" i="3"/>
  <c r="S83" i="3"/>
  <c r="U83" i="3" s="1"/>
  <c r="S99" i="3"/>
  <c r="U99" i="3" s="1"/>
  <c r="S101" i="3"/>
  <c r="U101" i="3" s="1"/>
  <c r="S82" i="3"/>
  <c r="U82" i="3" s="1"/>
  <c r="S80" i="3"/>
  <c r="U80" i="3" s="1"/>
  <c r="R35" i="3"/>
  <c r="R33" i="3"/>
  <c r="R31" i="3"/>
  <c r="R29" i="3"/>
  <c r="R27" i="3"/>
  <c r="R36" i="3"/>
  <c r="R34" i="3"/>
  <c r="R32" i="3"/>
  <c r="R30" i="3"/>
  <c r="R28" i="3"/>
  <c r="R26" i="3"/>
  <c r="R25" i="3"/>
  <c r="S28" i="3"/>
  <c r="U28" i="3" s="1"/>
  <c r="S25" i="3"/>
  <c r="S29" i="3"/>
  <c r="U29" i="3" s="1"/>
  <c r="S81" i="3"/>
  <c r="U81" i="3" s="1"/>
  <c r="R107" i="3"/>
  <c r="R105" i="3"/>
  <c r="R103" i="3"/>
  <c r="R101" i="3"/>
  <c r="R99" i="3"/>
  <c r="R108" i="3"/>
  <c r="R106" i="3"/>
  <c r="R104" i="3"/>
  <c r="R102" i="3"/>
  <c r="R100" i="3"/>
  <c r="R98" i="3"/>
  <c r="R97" i="3"/>
  <c r="S100" i="3"/>
  <c r="U100" i="3" s="1"/>
  <c r="E118" i="6"/>
  <c r="S43" i="7"/>
  <c r="U43" i="7" s="1"/>
  <c r="S61" i="7"/>
  <c r="U61" i="7" s="1"/>
  <c r="S79" i="7"/>
  <c r="S401" i="7" s="1"/>
  <c r="S115" i="7"/>
  <c r="U115" i="7" s="1"/>
  <c r="R151" i="7"/>
  <c r="S8" i="7"/>
  <c r="U8" i="7" s="1"/>
  <c r="S26" i="7"/>
  <c r="U26" i="7" s="1"/>
  <c r="S44" i="7"/>
  <c r="U44" i="7" s="1"/>
  <c r="S62" i="7"/>
  <c r="U62" i="7" s="1"/>
  <c r="S80" i="7"/>
  <c r="S402" i="7" s="1"/>
  <c r="S98" i="7"/>
  <c r="U98" i="7" s="1"/>
  <c r="S116" i="7"/>
  <c r="U116" i="7" s="1"/>
  <c r="R153" i="7"/>
  <c r="R157" i="7"/>
  <c r="S169" i="7"/>
  <c r="U169" i="7" s="1"/>
  <c r="Q161" i="7"/>
  <c r="Q159" i="7"/>
  <c r="Q157" i="7"/>
  <c r="Q153" i="7"/>
  <c r="Q162" i="7"/>
  <c r="Q156" i="7"/>
  <c r="Q152" i="7"/>
  <c r="Q160" i="7"/>
  <c r="Q151" i="7"/>
  <c r="Q154" i="7"/>
  <c r="Q155" i="7"/>
  <c r="Q158" i="7"/>
  <c r="R154" i="7"/>
  <c r="R158" i="7"/>
  <c r="S7" i="7"/>
  <c r="U7" i="7" s="1"/>
  <c r="N84" i="11"/>
  <c r="S9" i="7"/>
  <c r="U9" i="7" s="1"/>
  <c r="S25" i="7"/>
  <c r="U25" i="7" s="1"/>
  <c r="Q84" i="11"/>
  <c r="S27" i="7"/>
  <c r="S45" i="7"/>
  <c r="S63" i="7"/>
  <c r="S81" i="7"/>
  <c r="S403" i="7" s="1"/>
  <c r="S97" i="7"/>
  <c r="U97" i="7" s="1"/>
  <c r="T84" i="11"/>
  <c r="S99" i="7"/>
  <c r="P115" i="7"/>
  <c r="P119" i="7"/>
  <c r="P123" i="7"/>
  <c r="P116" i="7"/>
  <c r="P120" i="7"/>
  <c r="P124" i="7"/>
  <c r="P117" i="7"/>
  <c r="P121" i="7"/>
  <c r="P125" i="7"/>
  <c r="P118" i="7"/>
  <c r="P122" i="7"/>
  <c r="P126" i="7"/>
  <c r="S117" i="7"/>
  <c r="R155" i="7"/>
  <c r="R159" i="7"/>
  <c r="P168" i="7"/>
  <c r="P172" i="7"/>
  <c r="P176" i="7"/>
  <c r="P169" i="7"/>
  <c r="P173" i="7"/>
  <c r="P177" i="7"/>
  <c r="P170" i="7"/>
  <c r="P174" i="7"/>
  <c r="P178" i="7"/>
  <c r="P171" i="7"/>
  <c r="P175" i="7"/>
  <c r="P179" i="7"/>
  <c r="S168" i="7"/>
  <c r="U168" i="7" s="1"/>
  <c r="N99" i="11"/>
  <c r="S170" i="7"/>
  <c r="U170" i="7" s="1"/>
  <c r="P186" i="7"/>
  <c r="P190" i="7"/>
  <c r="P194" i="7"/>
  <c r="P187" i="7"/>
  <c r="P191" i="7"/>
  <c r="P195" i="7"/>
  <c r="P188" i="7"/>
  <c r="P192" i="7"/>
  <c r="P196" i="7"/>
  <c r="P189" i="7"/>
  <c r="P193" i="7"/>
  <c r="P197" i="7"/>
  <c r="Q99" i="11"/>
  <c r="P204" i="7"/>
  <c r="P208" i="7"/>
  <c r="P212" i="7"/>
  <c r="P205" i="7"/>
  <c r="P209" i="7"/>
  <c r="P213" i="7"/>
  <c r="P206" i="7"/>
  <c r="P210" i="7"/>
  <c r="P214" i="7"/>
  <c r="P207" i="7"/>
  <c r="P211" i="7"/>
  <c r="P215" i="7"/>
  <c r="P222" i="7"/>
  <c r="P226" i="7"/>
  <c r="P230" i="7"/>
  <c r="P223" i="7"/>
  <c r="P227" i="7"/>
  <c r="P231" i="7"/>
  <c r="P224" i="7"/>
  <c r="P228" i="7"/>
  <c r="P232" i="7"/>
  <c r="P225" i="7"/>
  <c r="P229" i="7"/>
  <c r="P233" i="7"/>
  <c r="P240" i="7"/>
  <c r="P244" i="7"/>
  <c r="P248" i="7"/>
  <c r="P241" i="7"/>
  <c r="P245" i="7"/>
  <c r="P249" i="7"/>
  <c r="P242" i="7"/>
  <c r="P246" i="7"/>
  <c r="P250" i="7"/>
  <c r="P243" i="7"/>
  <c r="P247" i="7"/>
  <c r="P251" i="7"/>
  <c r="P258" i="7"/>
  <c r="P262" i="7"/>
  <c r="P266" i="7"/>
  <c r="P259" i="7"/>
  <c r="P263" i="7"/>
  <c r="P267" i="7"/>
  <c r="P260" i="7"/>
  <c r="P264" i="7"/>
  <c r="P268" i="7"/>
  <c r="P261" i="7"/>
  <c r="P265" i="7"/>
  <c r="P269" i="7"/>
  <c r="T99" i="11"/>
  <c r="P276" i="7"/>
  <c r="P280" i="7"/>
  <c r="P284" i="7"/>
  <c r="P277" i="7"/>
  <c r="P281" i="7"/>
  <c r="P285" i="7"/>
  <c r="P278" i="7"/>
  <c r="P282" i="7"/>
  <c r="P286" i="7"/>
  <c r="P279" i="7"/>
  <c r="P283" i="7"/>
  <c r="P287" i="7"/>
  <c r="P312" i="7"/>
  <c r="P316" i="7"/>
  <c r="P320" i="7"/>
  <c r="P313" i="7"/>
  <c r="P317" i="7"/>
  <c r="P321" i="7"/>
  <c r="P314" i="7"/>
  <c r="P318" i="7"/>
  <c r="P322" i="7"/>
  <c r="P315" i="7"/>
  <c r="P319" i="7"/>
  <c r="P323" i="7"/>
  <c r="Q30" i="7"/>
  <c r="Q26" i="7"/>
  <c r="Q35" i="7"/>
  <c r="Q33" i="7"/>
  <c r="Q31" i="7"/>
  <c r="Q27" i="7"/>
  <c r="Q36" i="7"/>
  <c r="Q34" i="7"/>
  <c r="Q32" i="7"/>
  <c r="Q29" i="7"/>
  <c r="Q25" i="7"/>
  <c r="Q28" i="7"/>
  <c r="Q46" i="7"/>
  <c r="Q54" i="7"/>
  <c r="Q52" i="7"/>
  <c r="Q50" i="7"/>
  <c r="Q47" i="7"/>
  <c r="Q43" i="7"/>
  <c r="Q53" i="7"/>
  <c r="Q51" i="7"/>
  <c r="Q49" i="7"/>
  <c r="Q45" i="7"/>
  <c r="Q44" i="7"/>
  <c r="Q48" i="7"/>
  <c r="Q66" i="7"/>
  <c r="Q62" i="7"/>
  <c r="Q71" i="7"/>
  <c r="Q69" i="7"/>
  <c r="Q67" i="7"/>
  <c r="Q63" i="7"/>
  <c r="Q72" i="7"/>
  <c r="Q70" i="7"/>
  <c r="Q68" i="7"/>
  <c r="Q65" i="7"/>
  <c r="Q61" i="7"/>
  <c r="Q64" i="7"/>
  <c r="Q89" i="7"/>
  <c r="Q87" i="7"/>
  <c r="Q85" i="7"/>
  <c r="Q88" i="7"/>
  <c r="Q82" i="7"/>
  <c r="Q83" i="7"/>
  <c r="Q79" i="7"/>
  <c r="Q81" i="7"/>
  <c r="Q90" i="7"/>
  <c r="Q86" i="7"/>
  <c r="Q80" i="7"/>
  <c r="Q84" i="7"/>
  <c r="Q108" i="7"/>
  <c r="Q106" i="7"/>
  <c r="Q104" i="7"/>
  <c r="Q101" i="7"/>
  <c r="Q97" i="7"/>
  <c r="Q100" i="7"/>
  <c r="Q107" i="7"/>
  <c r="Q103" i="7"/>
  <c r="Q102" i="7"/>
  <c r="Q98" i="7"/>
  <c r="Q99" i="7"/>
  <c r="Q105" i="7"/>
  <c r="Q125" i="7"/>
  <c r="Q123" i="7"/>
  <c r="Q121" i="7"/>
  <c r="Q117" i="7"/>
  <c r="Q120" i="7"/>
  <c r="Q116" i="7"/>
  <c r="Q126" i="7"/>
  <c r="Q122" i="7"/>
  <c r="Q119" i="7"/>
  <c r="Q118" i="7"/>
  <c r="Q115" i="7"/>
  <c r="Q124" i="7"/>
  <c r="R152" i="7"/>
  <c r="R156" i="7"/>
  <c r="R160" i="7"/>
  <c r="Q179" i="7"/>
  <c r="Q177" i="7"/>
  <c r="Q175" i="7"/>
  <c r="Q172" i="7"/>
  <c r="Q168" i="7"/>
  <c r="Q178" i="7"/>
  <c r="Q176" i="7"/>
  <c r="Q174" i="7"/>
  <c r="Q170" i="7"/>
  <c r="Q171" i="7"/>
  <c r="Q169" i="7"/>
  <c r="Q173" i="7"/>
  <c r="Q196" i="7"/>
  <c r="Q194" i="7"/>
  <c r="Q192" i="7"/>
  <c r="Q188" i="7"/>
  <c r="Q197" i="7"/>
  <c r="Q195" i="7"/>
  <c r="Q193" i="7"/>
  <c r="Q190" i="7"/>
  <c r="Q186" i="7"/>
  <c r="Q191" i="7"/>
  <c r="Q187" i="7"/>
  <c r="Q189" i="7"/>
  <c r="Q215" i="7"/>
  <c r="Q213" i="7"/>
  <c r="Q211" i="7"/>
  <c r="Q208" i="7"/>
  <c r="Q204" i="7"/>
  <c r="Q214" i="7"/>
  <c r="Q212" i="7"/>
  <c r="Q210" i="7"/>
  <c r="Q206" i="7"/>
  <c r="Q207" i="7"/>
  <c r="Q205" i="7"/>
  <c r="Q209" i="7"/>
  <c r="Q232" i="7"/>
  <c r="Q230" i="7"/>
  <c r="Q228" i="7"/>
  <c r="Q224" i="7"/>
  <c r="Q233" i="7"/>
  <c r="Q231" i="7"/>
  <c r="Q229" i="7"/>
  <c r="Q226" i="7"/>
  <c r="Q222" i="7"/>
  <c r="Q227" i="7"/>
  <c r="Q223" i="7"/>
  <c r="Q225" i="7"/>
  <c r="Q243" i="7"/>
  <c r="Q248" i="7"/>
  <c r="Q242" i="7"/>
  <c r="Q240" i="7"/>
  <c r="Q250" i="7"/>
  <c r="Q247" i="7"/>
  <c r="Q245" i="7"/>
  <c r="Q249" i="7"/>
  <c r="Q241" i="7"/>
  <c r="Q251" i="7"/>
  <c r="Q246" i="7"/>
  <c r="Q244" i="7"/>
  <c r="Q263" i="7"/>
  <c r="Q259" i="7"/>
  <c r="Q267" i="7"/>
  <c r="Q264" i="7"/>
  <c r="Q269" i="7"/>
  <c r="Q266" i="7"/>
  <c r="Q262" i="7"/>
  <c r="Q260" i="7"/>
  <c r="Q268" i="7"/>
  <c r="Q258" i="7"/>
  <c r="Q265" i="7"/>
  <c r="Q261" i="7"/>
  <c r="Q279" i="7"/>
  <c r="Q286" i="7"/>
  <c r="Q283" i="7"/>
  <c r="Q281" i="7"/>
  <c r="Q285" i="7"/>
  <c r="Q277" i="7"/>
  <c r="Q287" i="7"/>
  <c r="Q282" i="7"/>
  <c r="Q280" i="7"/>
  <c r="Q284" i="7"/>
  <c r="Q278" i="7"/>
  <c r="Q276" i="7"/>
  <c r="Q315" i="7"/>
  <c r="Q323" i="7"/>
  <c r="Q321" i="7"/>
  <c r="Q319" i="7"/>
  <c r="Q316" i="7"/>
  <c r="Q312" i="7"/>
  <c r="Q317" i="7"/>
  <c r="Q313" i="7"/>
  <c r="Q322" i="7"/>
  <c r="Q320" i="7"/>
  <c r="Q318" i="7"/>
  <c r="Q314" i="7"/>
  <c r="R16" i="7"/>
  <c r="R12" i="7"/>
  <c r="R8" i="7"/>
  <c r="R15" i="7"/>
  <c r="R11" i="7"/>
  <c r="R7" i="7"/>
  <c r="R17" i="7"/>
  <c r="R13" i="7"/>
  <c r="R9" i="7"/>
  <c r="R14" i="7"/>
  <c r="R10" i="7"/>
  <c r="R18" i="7"/>
  <c r="R35" i="7"/>
  <c r="R33" i="7"/>
  <c r="R31" i="7"/>
  <c r="R27" i="7"/>
  <c r="R28" i="7"/>
  <c r="R30" i="7"/>
  <c r="R26" i="7"/>
  <c r="R32" i="7"/>
  <c r="R25" i="7"/>
  <c r="R36" i="7"/>
  <c r="R29" i="7"/>
  <c r="R34" i="7"/>
  <c r="R54" i="7"/>
  <c r="R52" i="7"/>
  <c r="R50" i="7"/>
  <c r="R47" i="7"/>
  <c r="R43" i="7"/>
  <c r="R48" i="7"/>
  <c r="R44" i="7"/>
  <c r="R46" i="7"/>
  <c r="R51" i="7"/>
  <c r="R45" i="7"/>
  <c r="R49" i="7"/>
  <c r="R53" i="7"/>
  <c r="R71" i="7"/>
  <c r="R69" i="7"/>
  <c r="R67" i="7"/>
  <c r="R63" i="7"/>
  <c r="R64" i="7"/>
  <c r="R66" i="7"/>
  <c r="R62" i="7"/>
  <c r="R70" i="7"/>
  <c r="R68" i="7"/>
  <c r="R61" i="7"/>
  <c r="R72" i="7"/>
  <c r="R65" i="7"/>
  <c r="R89" i="7"/>
  <c r="R87" i="7"/>
  <c r="R83" i="7"/>
  <c r="R79" i="7"/>
  <c r="R90" i="7"/>
  <c r="R86" i="7"/>
  <c r="R84" i="7"/>
  <c r="R80" i="7"/>
  <c r="R88" i="7"/>
  <c r="R85" i="7"/>
  <c r="R82" i="7"/>
  <c r="R81" i="7"/>
  <c r="R102" i="7"/>
  <c r="R98" i="7"/>
  <c r="R108" i="7"/>
  <c r="R106" i="7"/>
  <c r="R104" i="7"/>
  <c r="R101" i="7"/>
  <c r="R97" i="7"/>
  <c r="R100" i="7"/>
  <c r="R105" i="7"/>
  <c r="R99" i="7"/>
  <c r="R107" i="7"/>
  <c r="R103" i="7"/>
  <c r="R118" i="7"/>
  <c r="R125" i="7"/>
  <c r="R123" i="7"/>
  <c r="R121" i="7"/>
  <c r="R117" i="7"/>
  <c r="R116" i="7"/>
  <c r="R124" i="7"/>
  <c r="R115" i="7"/>
  <c r="R126" i="7"/>
  <c r="R122" i="7"/>
  <c r="R119" i="7"/>
  <c r="R120" i="7"/>
  <c r="P151" i="7"/>
  <c r="P155" i="7"/>
  <c r="P159" i="7"/>
  <c r="P152" i="7"/>
  <c r="P156" i="7"/>
  <c r="P160" i="7"/>
  <c r="P153" i="7"/>
  <c r="P157" i="7"/>
  <c r="P161" i="7"/>
  <c r="P154" i="7"/>
  <c r="P158" i="7"/>
  <c r="P162" i="7"/>
  <c r="R173" i="7"/>
  <c r="R169" i="7"/>
  <c r="R171" i="7"/>
  <c r="R179" i="7"/>
  <c r="R177" i="7"/>
  <c r="R175" i="7"/>
  <c r="R172" i="7"/>
  <c r="R168" i="7"/>
  <c r="R174" i="7"/>
  <c r="R178" i="7"/>
  <c r="R176" i="7"/>
  <c r="R170" i="7"/>
  <c r="S11" i="5"/>
  <c r="U11" i="5" s="1"/>
  <c r="N83" i="11"/>
  <c r="Q83" i="11"/>
  <c r="T83" i="11"/>
  <c r="N98" i="11"/>
  <c r="Q98" i="11"/>
  <c r="T98" i="11"/>
  <c r="S11" i="3"/>
  <c r="U11" i="3" s="1"/>
  <c r="S65" i="5"/>
  <c r="U65" i="5" s="1"/>
  <c r="S11" i="6"/>
  <c r="U11" i="6" s="1"/>
  <c r="P66" i="6"/>
  <c r="P70" i="6"/>
  <c r="P67" i="6"/>
  <c r="P71" i="6"/>
  <c r="P69" i="6"/>
  <c r="P68" i="6"/>
  <c r="P83" i="6"/>
  <c r="P87" i="6"/>
  <c r="P86" i="6"/>
  <c r="P84" i="6"/>
  <c r="P88" i="6"/>
  <c r="P85" i="6"/>
  <c r="P89" i="6"/>
  <c r="S10" i="3"/>
  <c r="U10" i="3" s="1"/>
  <c r="P105" i="3"/>
  <c r="P103" i="3"/>
  <c r="P107" i="3"/>
  <c r="P104" i="3"/>
  <c r="P108" i="3"/>
  <c r="P106" i="3"/>
  <c r="S10" i="5"/>
  <c r="U10" i="5" s="1"/>
  <c r="S64" i="5"/>
  <c r="U64" i="5" s="1"/>
  <c r="S10" i="6"/>
  <c r="U10" i="6" s="1"/>
  <c r="S63" i="5"/>
  <c r="U63" i="5" s="1"/>
  <c r="S9" i="6"/>
  <c r="U9" i="6" s="1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S8" i="3"/>
  <c r="U8" i="3" s="1"/>
  <c r="S9" i="3"/>
  <c r="U9" i="3" s="1"/>
  <c r="S8" i="6"/>
  <c r="S62" i="5"/>
  <c r="U62" i="5" s="1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N87" i="11"/>
  <c r="Q87" i="11"/>
  <c r="T87" i="11"/>
  <c r="N88" i="11"/>
  <c r="Q88" i="11"/>
  <c r="T88" i="11"/>
  <c r="N85" i="11"/>
  <c r="N89" i="11"/>
  <c r="Q85" i="11"/>
  <c r="Q89" i="11"/>
  <c r="T85" i="11"/>
  <c r="T89" i="11"/>
  <c r="N86" i="11"/>
  <c r="N90" i="11"/>
  <c r="Q86" i="11"/>
  <c r="Q90" i="11"/>
  <c r="T86" i="11"/>
  <c r="T90" i="11"/>
  <c r="S61" i="5"/>
  <c r="S7" i="6"/>
  <c r="U7" i="6" s="1"/>
  <c r="S7" i="3"/>
  <c r="U7" i="3" s="1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R18" i="3"/>
  <c r="G19" i="3"/>
  <c r="H21" i="3" s="1"/>
  <c r="G74" i="5"/>
  <c r="R17" i="3"/>
  <c r="R9" i="5"/>
  <c r="R7" i="5"/>
  <c r="R8" i="5"/>
  <c r="R72" i="5"/>
  <c r="R71" i="5"/>
  <c r="R18" i="6"/>
  <c r="R17" i="6"/>
  <c r="F124" i="6"/>
  <c r="R71" i="6"/>
  <c r="R70" i="6"/>
  <c r="R16" i="3"/>
  <c r="R69" i="5"/>
  <c r="R70" i="5"/>
  <c r="R15" i="6"/>
  <c r="R16" i="6"/>
  <c r="R68" i="6"/>
  <c r="R69" i="6"/>
  <c r="R15" i="3"/>
  <c r="R14" i="3"/>
  <c r="Q15" i="4"/>
  <c r="Q11" i="4"/>
  <c r="Q18" i="4"/>
  <c r="Q14" i="4"/>
  <c r="Q12" i="4"/>
  <c r="Q10" i="4"/>
  <c r="Q8" i="4"/>
  <c r="Q16" i="4"/>
  <c r="Q9" i="4"/>
  <c r="Q17" i="4"/>
  <c r="Q13" i="4"/>
  <c r="Q7" i="4"/>
  <c r="R67" i="6"/>
  <c r="R66" i="6"/>
  <c r="R68" i="5"/>
  <c r="R14" i="6"/>
  <c r="F120" i="6"/>
  <c r="R13" i="6"/>
  <c r="R13" i="3"/>
  <c r="R67" i="5"/>
  <c r="D288" i="7"/>
  <c r="M132" i="6"/>
  <c r="M140" i="6"/>
  <c r="N197" i="7"/>
  <c r="N262" i="7"/>
  <c r="E198" i="7"/>
  <c r="O314" i="7"/>
  <c r="V314" i="7" s="1"/>
  <c r="P115" i="3"/>
  <c r="M198" i="7"/>
  <c r="N206" i="7"/>
  <c r="E216" i="7"/>
  <c r="M216" i="7"/>
  <c r="O248" i="7"/>
  <c r="M252" i="7"/>
  <c r="N260" i="7"/>
  <c r="O276" i="7"/>
  <c r="V276" i="7" s="1"/>
  <c r="N323" i="7"/>
  <c r="G113" i="6"/>
  <c r="G117" i="6"/>
  <c r="B90" i="6"/>
  <c r="O261" i="7"/>
  <c r="V261" i="7" s="1"/>
  <c r="Q89" i="3"/>
  <c r="Q85" i="3"/>
  <c r="Q81" i="3"/>
  <c r="Q84" i="3"/>
  <c r="Q80" i="3"/>
  <c r="Q88" i="3"/>
  <c r="Q86" i="3"/>
  <c r="Q90" i="3"/>
  <c r="Q87" i="3"/>
  <c r="Q83" i="3"/>
  <c r="Q82" i="3"/>
  <c r="Q79" i="3"/>
  <c r="N196" i="7"/>
  <c r="D252" i="7"/>
  <c r="N268" i="7"/>
  <c r="N266" i="7"/>
  <c r="N313" i="7"/>
  <c r="N258" i="7"/>
  <c r="P9" i="4"/>
  <c r="N267" i="7"/>
  <c r="M121" i="6"/>
  <c r="B72" i="6"/>
  <c r="Q67" i="6"/>
  <c r="M133" i="6"/>
  <c r="R65" i="6"/>
  <c r="C180" i="7"/>
  <c r="O53" i="3"/>
  <c r="M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M330" i="7"/>
  <c r="M334" i="7"/>
  <c r="M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M348" i="7"/>
  <c r="M352" i="7"/>
  <c r="M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M366" i="7"/>
  <c r="M370" i="7"/>
  <c r="M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M384" i="7"/>
  <c r="M388" i="7"/>
  <c r="M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M402" i="7"/>
  <c r="M406" i="7"/>
  <c r="M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M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M331" i="7"/>
  <c r="M335" i="7"/>
  <c r="M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M349" i="7"/>
  <c r="M353" i="7"/>
  <c r="M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M367" i="7"/>
  <c r="M371" i="7"/>
  <c r="M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M385" i="7"/>
  <c r="M389" i="7"/>
  <c r="M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M403" i="7"/>
  <c r="M407" i="7"/>
  <c r="M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M421" i="7"/>
  <c r="M425" i="7"/>
  <c r="M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M439" i="7"/>
  <c r="M443" i="7"/>
  <c r="M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M118" i="6"/>
  <c r="M122" i="6"/>
  <c r="M134" i="6"/>
  <c r="O152" i="7"/>
  <c r="V152" i="7" s="1"/>
  <c r="N151" i="7"/>
  <c r="N154" i="7"/>
  <c r="N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M332" i="7"/>
  <c r="M336" i="7"/>
  <c r="M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M350" i="7"/>
  <c r="M354" i="7"/>
  <c r="M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M368" i="7"/>
  <c r="M372" i="7"/>
  <c r="M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M386" i="7"/>
  <c r="M390" i="7"/>
  <c r="M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M404" i="7"/>
  <c r="M408" i="7"/>
  <c r="M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M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M115" i="6"/>
  <c r="M119" i="6"/>
  <c r="M123" i="6"/>
  <c r="M131" i="6"/>
  <c r="M135" i="6"/>
  <c r="B329" i="7"/>
  <c r="F329" i="7"/>
  <c r="D330" i="7"/>
  <c r="B180" i="7"/>
  <c r="B331" i="7"/>
  <c r="F180" i="7"/>
  <c r="F331" i="7"/>
  <c r="D332" i="7"/>
  <c r="N170" i="7"/>
  <c r="B333" i="7"/>
  <c r="F333" i="7"/>
  <c r="E334" i="7"/>
  <c r="D335" i="7"/>
  <c r="C336" i="7"/>
  <c r="B337" i="7"/>
  <c r="F337" i="7"/>
  <c r="E338" i="7"/>
  <c r="D339" i="7"/>
  <c r="C340" i="7"/>
  <c r="M329" i="7"/>
  <c r="M180" i="7"/>
  <c r="M333" i="7"/>
  <c r="M337" i="7"/>
  <c r="B347" i="7"/>
  <c r="F347" i="7"/>
  <c r="O187" i="7"/>
  <c r="V187" i="7" s="1"/>
  <c r="D348" i="7"/>
  <c r="N186" i="7"/>
  <c r="B349" i="7"/>
  <c r="F349" i="7"/>
  <c r="D350" i="7"/>
  <c r="B351" i="7"/>
  <c r="F351" i="7"/>
  <c r="D352" i="7"/>
  <c r="B353" i="7"/>
  <c r="F353" i="7"/>
  <c r="D354" i="7"/>
  <c r="N193" i="7"/>
  <c r="B355" i="7"/>
  <c r="F355" i="7"/>
  <c r="D356" i="7"/>
  <c r="B357" i="7"/>
  <c r="F357" i="7"/>
  <c r="D358" i="7"/>
  <c r="M347" i="7"/>
  <c r="M351" i="7"/>
  <c r="M355" i="7"/>
  <c r="B365" i="7"/>
  <c r="F365" i="7"/>
  <c r="O208" i="7"/>
  <c r="D366" i="7"/>
  <c r="N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M365" i="7"/>
  <c r="M369" i="7"/>
  <c r="M373" i="7"/>
  <c r="B383" i="7"/>
  <c r="F383" i="7"/>
  <c r="D384" i="7"/>
  <c r="N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M383" i="7"/>
  <c r="M387" i="7"/>
  <c r="M391" i="7"/>
  <c r="B401" i="7"/>
  <c r="F401" i="7"/>
  <c r="O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M401" i="7"/>
  <c r="M405" i="7"/>
  <c r="M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M419" i="7"/>
  <c r="M426" i="7"/>
  <c r="M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M440" i="7"/>
  <c r="M444" i="7"/>
  <c r="M448" i="7"/>
  <c r="E473" i="7"/>
  <c r="O312" i="7"/>
  <c r="V312" i="7" s="1"/>
  <c r="C474" i="7"/>
  <c r="G474" i="7"/>
  <c r="E475" i="7"/>
  <c r="B476" i="7"/>
  <c r="F476" i="7"/>
  <c r="D477" i="7"/>
  <c r="O313" i="7"/>
  <c r="V313" i="7" s="1"/>
  <c r="C478" i="7"/>
  <c r="B479" i="7"/>
  <c r="F479" i="7"/>
  <c r="E480" i="7"/>
  <c r="D481" i="7"/>
  <c r="C482" i="7"/>
  <c r="B483" i="7"/>
  <c r="F483" i="7"/>
  <c r="E484" i="7"/>
  <c r="M475" i="7"/>
  <c r="M479" i="7"/>
  <c r="M483" i="7"/>
  <c r="M423" i="7"/>
  <c r="M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M288" i="7"/>
  <c r="M441" i="7"/>
  <c r="M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M476" i="7"/>
  <c r="M480" i="7"/>
  <c r="M484" i="7"/>
  <c r="M424" i="7"/>
  <c r="M428" i="7"/>
  <c r="C437" i="7"/>
  <c r="G437" i="7"/>
  <c r="E438" i="7"/>
  <c r="N286" i="7"/>
  <c r="C439" i="7"/>
  <c r="G439" i="7"/>
  <c r="E440" i="7"/>
  <c r="C441" i="7"/>
  <c r="E442" i="7"/>
  <c r="C443" i="7"/>
  <c r="E444" i="7"/>
  <c r="C445" i="7"/>
  <c r="E446" i="7"/>
  <c r="C447" i="7"/>
  <c r="E448" i="7"/>
  <c r="M438" i="7"/>
  <c r="M442" i="7"/>
  <c r="M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M473" i="7"/>
  <c r="M324" i="7"/>
  <c r="M477" i="7"/>
  <c r="M481" i="7"/>
  <c r="D484" i="7"/>
  <c r="M474" i="7"/>
  <c r="M478" i="7"/>
  <c r="M482" i="7"/>
  <c r="O250" i="7"/>
  <c r="N241" i="7"/>
  <c r="E234" i="7"/>
  <c r="O214" i="7"/>
  <c r="O206" i="7"/>
  <c r="V206" i="7" s="1"/>
  <c r="O212" i="7"/>
  <c r="F198" i="7"/>
  <c r="O170" i="7"/>
  <c r="V170" i="7" s="1"/>
  <c r="N171" i="7"/>
  <c r="B198" i="7"/>
  <c r="E180" i="7"/>
  <c r="N169" i="7"/>
  <c r="N173" i="7"/>
  <c r="N175" i="7"/>
  <c r="N177" i="7"/>
  <c r="N179" i="7"/>
  <c r="O196" i="7"/>
  <c r="N187" i="7"/>
  <c r="N191" i="7"/>
  <c r="N195" i="7"/>
  <c r="N213" i="7"/>
  <c r="O210" i="7"/>
  <c r="F270" i="7"/>
  <c r="O178" i="7"/>
  <c r="O176" i="7"/>
  <c r="O174" i="7"/>
  <c r="O172" i="7"/>
  <c r="D180" i="7"/>
  <c r="O171" i="7"/>
  <c r="V171" i="7" s="1"/>
  <c r="O169" i="7"/>
  <c r="V169" i="7" s="1"/>
  <c r="O173" i="7"/>
  <c r="O175" i="7"/>
  <c r="O177" i="7"/>
  <c r="O179" i="7"/>
  <c r="O213" i="7"/>
  <c r="B234" i="7"/>
  <c r="F234" i="7"/>
  <c r="O240" i="7"/>
  <c r="N178" i="7"/>
  <c r="N176" i="7"/>
  <c r="N174" i="7"/>
  <c r="N172" i="7"/>
  <c r="O168" i="7"/>
  <c r="V168" i="7" s="1"/>
  <c r="O194" i="7"/>
  <c r="O192" i="7"/>
  <c r="O190" i="7"/>
  <c r="O188" i="7"/>
  <c r="V188" i="7" s="1"/>
  <c r="N224" i="7"/>
  <c r="N231" i="7"/>
  <c r="N227" i="7"/>
  <c r="N233" i="7"/>
  <c r="N229" i="7"/>
  <c r="O244" i="7"/>
  <c r="O268" i="7"/>
  <c r="O269" i="7"/>
  <c r="D270" i="7"/>
  <c r="O267" i="7"/>
  <c r="O265" i="7"/>
  <c r="O263" i="7"/>
  <c r="O258" i="7"/>
  <c r="V258" i="7" s="1"/>
  <c r="O259" i="7"/>
  <c r="V259" i="7" s="1"/>
  <c r="O266" i="7"/>
  <c r="O264" i="7"/>
  <c r="O262" i="7"/>
  <c r="O260" i="7"/>
  <c r="V260" i="7" s="1"/>
  <c r="O186" i="7"/>
  <c r="V186" i="7" s="1"/>
  <c r="N189" i="7"/>
  <c r="O191" i="7"/>
  <c r="O193" i="7"/>
  <c r="O195" i="7"/>
  <c r="O197" i="7"/>
  <c r="C198" i="7"/>
  <c r="B216" i="7"/>
  <c r="F216" i="7"/>
  <c r="N204" i="7"/>
  <c r="O205" i="7"/>
  <c r="V205" i="7" s="1"/>
  <c r="N209" i="7"/>
  <c r="N211" i="7"/>
  <c r="O215" i="7"/>
  <c r="N223" i="7"/>
  <c r="N269" i="7"/>
  <c r="N188" i="7"/>
  <c r="O189" i="7"/>
  <c r="V189" i="7" s="1"/>
  <c r="N190" i="7"/>
  <c r="N192" i="7"/>
  <c r="N194" i="7"/>
  <c r="D198" i="7"/>
  <c r="N215" i="7"/>
  <c r="O204" i="7"/>
  <c r="V204" i="7" s="1"/>
  <c r="N207" i="7"/>
  <c r="O209" i="7"/>
  <c r="O211" i="7"/>
  <c r="O232" i="7"/>
  <c r="O230" i="7"/>
  <c r="O228" i="7"/>
  <c r="O226" i="7"/>
  <c r="O224" i="7"/>
  <c r="V224" i="7" s="1"/>
  <c r="D234" i="7"/>
  <c r="O225" i="7"/>
  <c r="V225" i="7" s="1"/>
  <c r="O233" i="7"/>
  <c r="O231" i="7"/>
  <c r="O229" i="7"/>
  <c r="O227" i="7"/>
  <c r="O222" i="7"/>
  <c r="V222" i="7" s="1"/>
  <c r="O223" i="7"/>
  <c r="V223" i="7" s="1"/>
  <c r="O246" i="7"/>
  <c r="E252" i="7"/>
  <c r="B270" i="7"/>
  <c r="N264" i="7"/>
  <c r="D216" i="7"/>
  <c r="O207" i="7"/>
  <c r="V207" i="7" s="1"/>
  <c r="N208" i="7"/>
  <c r="N210" i="7"/>
  <c r="N212" i="7"/>
  <c r="N214" i="7"/>
  <c r="C216" i="7"/>
  <c r="M234" i="7"/>
  <c r="N250" i="7"/>
  <c r="N225" i="7"/>
  <c r="C234" i="7"/>
  <c r="N240" i="7"/>
  <c r="O241" i="7"/>
  <c r="N245" i="7"/>
  <c r="N247" i="7"/>
  <c r="N249" i="7"/>
  <c r="N251" i="7"/>
  <c r="F252" i="7"/>
  <c r="E270" i="7"/>
  <c r="M270" i="7"/>
  <c r="N259" i="7"/>
  <c r="N226" i="7"/>
  <c r="N228" i="7"/>
  <c r="N230" i="7"/>
  <c r="N232" i="7"/>
  <c r="N243" i="7"/>
  <c r="O245" i="7"/>
  <c r="O247" i="7"/>
  <c r="O249" i="7"/>
  <c r="O251" i="7"/>
  <c r="C252" i="7"/>
  <c r="N263" i="7"/>
  <c r="N265" i="7"/>
  <c r="N242" i="7"/>
  <c r="O243" i="7"/>
  <c r="V243" i="7" s="1"/>
  <c r="N244" i="7"/>
  <c r="N246" i="7"/>
  <c r="N248" i="7"/>
  <c r="C270" i="7"/>
  <c r="N261" i="7"/>
  <c r="N277" i="7"/>
  <c r="O278" i="7"/>
  <c r="V278" i="7" s="1"/>
  <c r="O280" i="7"/>
  <c r="O282" i="7"/>
  <c r="O284" i="7"/>
  <c r="O286" i="7"/>
  <c r="E288" i="7"/>
  <c r="N315" i="7"/>
  <c r="O317" i="7"/>
  <c r="O319" i="7"/>
  <c r="O321" i="7"/>
  <c r="O323" i="7"/>
  <c r="C324" i="7"/>
  <c r="N276" i="7"/>
  <c r="O277" i="7"/>
  <c r="V277" i="7" s="1"/>
  <c r="N281" i="7"/>
  <c r="N283" i="7"/>
  <c r="N285" i="7"/>
  <c r="N287" i="7"/>
  <c r="F288" i="7"/>
  <c r="N314" i="7"/>
  <c r="O315" i="7"/>
  <c r="V315" i="7" s="1"/>
  <c r="N316" i="7"/>
  <c r="N318" i="7"/>
  <c r="N320" i="7"/>
  <c r="N322" i="7"/>
  <c r="D324" i="7"/>
  <c r="N279" i="7"/>
  <c r="O281" i="7"/>
  <c r="O283" i="7"/>
  <c r="O285" i="7"/>
  <c r="O287" i="7"/>
  <c r="C288" i="7"/>
  <c r="O316" i="7"/>
  <c r="O318" i="7"/>
  <c r="O320" i="7"/>
  <c r="O322" i="7"/>
  <c r="E324" i="7"/>
  <c r="N278" i="7"/>
  <c r="O279" i="7"/>
  <c r="V279" i="7" s="1"/>
  <c r="N280" i="7"/>
  <c r="N282" i="7"/>
  <c r="N284" i="7"/>
  <c r="N312" i="7"/>
  <c r="N317" i="7"/>
  <c r="N319" i="7"/>
  <c r="N321" i="7"/>
  <c r="O7" i="7"/>
  <c r="V7" i="7" s="1"/>
  <c r="M19" i="7"/>
  <c r="N36" i="7"/>
  <c r="P67" i="7"/>
  <c r="N90" i="7"/>
  <c r="P87" i="7"/>
  <c r="C109" i="7"/>
  <c r="D109" i="7"/>
  <c r="E163" i="7"/>
  <c r="B163" i="7"/>
  <c r="F163" i="7"/>
  <c r="E37" i="4"/>
  <c r="G115" i="6"/>
  <c r="N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M113" i="6"/>
  <c r="M117" i="6"/>
  <c r="F113" i="6"/>
  <c r="Q36" i="6"/>
  <c r="P25" i="6"/>
  <c r="M72" i="6"/>
  <c r="N78" i="6"/>
  <c r="M138" i="6"/>
  <c r="M142" i="6"/>
  <c r="F119" i="6"/>
  <c r="M114" i="6"/>
  <c r="O63" i="6"/>
  <c r="V63" i="6" s="1"/>
  <c r="O71" i="6"/>
  <c r="Q62" i="6"/>
  <c r="M139" i="6"/>
  <c r="B113" i="6"/>
  <c r="F117" i="6"/>
  <c r="P34" i="7"/>
  <c r="E37" i="7"/>
  <c r="N44" i="7"/>
  <c r="N54" i="7"/>
  <c r="P71" i="7"/>
  <c r="B109" i="4"/>
  <c r="C109" i="4"/>
  <c r="N89" i="6"/>
  <c r="M120" i="6"/>
  <c r="M124" i="6"/>
  <c r="F115" i="6"/>
  <c r="C127" i="7"/>
  <c r="N118" i="7"/>
  <c r="N116" i="7"/>
  <c r="N126" i="7"/>
  <c r="N124" i="7"/>
  <c r="N122" i="7"/>
  <c r="N120" i="7"/>
  <c r="N117" i="7"/>
  <c r="E127" i="7"/>
  <c r="N115" i="7"/>
  <c r="N121" i="7"/>
  <c r="N125" i="7"/>
  <c r="N81" i="3"/>
  <c r="P117" i="3"/>
  <c r="O12" i="4"/>
  <c r="Q60" i="6"/>
  <c r="N119" i="7"/>
  <c r="N123" i="7"/>
  <c r="R64" i="5"/>
  <c r="P63" i="6"/>
  <c r="O87" i="6"/>
  <c r="P80" i="6"/>
  <c r="N82" i="6"/>
  <c r="M137" i="6"/>
  <c r="M141" i="6"/>
  <c r="O18" i="7"/>
  <c r="O16" i="7"/>
  <c r="O9" i="7"/>
  <c r="V9" i="7" s="1"/>
  <c r="N8" i="7"/>
  <c r="F19" i="7"/>
  <c r="F37" i="7"/>
  <c r="O26" i="7"/>
  <c r="V26" i="7" s="1"/>
  <c r="O34" i="7"/>
  <c r="N25" i="7"/>
  <c r="P27" i="7"/>
  <c r="N29" i="7"/>
  <c r="M37" i="7"/>
  <c r="O52" i="7"/>
  <c r="B55" i="7"/>
  <c r="P61" i="7"/>
  <c r="O81" i="7"/>
  <c r="B109" i="7"/>
  <c r="F109" i="7"/>
  <c r="O99" i="7"/>
  <c r="V99" i="7" s="1"/>
  <c r="O105" i="7"/>
  <c r="N98" i="7"/>
  <c r="B127" i="7"/>
  <c r="F127" i="7"/>
  <c r="O117" i="7"/>
  <c r="V117" i="7" s="1"/>
  <c r="D127" i="7"/>
  <c r="O118" i="7"/>
  <c r="V118" i="7" s="1"/>
  <c r="O116" i="7"/>
  <c r="V116" i="7" s="1"/>
  <c r="N152" i="7"/>
  <c r="C163" i="7"/>
  <c r="N162" i="7"/>
  <c r="N161" i="7"/>
  <c r="N160" i="7"/>
  <c r="N159" i="7"/>
  <c r="N158" i="7"/>
  <c r="N157" i="7"/>
  <c r="N156" i="7"/>
  <c r="N155" i="7"/>
  <c r="N153" i="7"/>
  <c r="E109" i="7"/>
  <c r="O162" i="7"/>
  <c r="O161" i="7"/>
  <c r="O160" i="7"/>
  <c r="O159" i="7"/>
  <c r="O158" i="7"/>
  <c r="O157" i="7"/>
  <c r="O156" i="7"/>
  <c r="O155" i="7"/>
  <c r="O154" i="7"/>
  <c r="V154" i="7" s="1"/>
  <c r="O151" i="7"/>
  <c r="V151" i="7" s="1"/>
  <c r="D163" i="7"/>
  <c r="O153" i="7"/>
  <c r="V153" i="7" s="1"/>
  <c r="N83" i="7"/>
  <c r="N102" i="7"/>
  <c r="O115" i="7"/>
  <c r="O119" i="7"/>
  <c r="O120" i="7"/>
  <c r="O121" i="7"/>
  <c r="O122" i="7"/>
  <c r="O123" i="7"/>
  <c r="O124" i="7"/>
  <c r="O125" i="7"/>
  <c r="O126" i="7"/>
  <c r="P10" i="7"/>
  <c r="P46" i="7"/>
  <c r="P65" i="7"/>
  <c r="P100" i="7"/>
  <c r="O104" i="7"/>
  <c r="O82" i="7"/>
  <c r="V82" i="7" s="1"/>
  <c r="M55" i="7"/>
  <c r="F55" i="7"/>
  <c r="O45" i="7"/>
  <c r="V45" i="7" s="1"/>
  <c r="B37" i="7"/>
  <c r="B19" i="7"/>
  <c r="O17" i="7"/>
  <c r="Q15" i="7"/>
  <c r="Q17" i="7"/>
  <c r="O10" i="7"/>
  <c r="V10" i="7" s="1"/>
  <c r="Q13" i="7"/>
  <c r="O14" i="7"/>
  <c r="N71" i="7"/>
  <c r="P63" i="7"/>
  <c r="N63" i="7"/>
  <c r="N70" i="7"/>
  <c r="F73" i="7"/>
  <c r="B73" i="7"/>
  <c r="P17" i="7"/>
  <c r="P15" i="7"/>
  <c r="P13" i="7"/>
  <c r="P11" i="7"/>
  <c r="P7" i="7"/>
  <c r="E19" i="7"/>
  <c r="P12" i="7"/>
  <c r="P8" i="7"/>
  <c r="P18" i="7"/>
  <c r="P16" i="7"/>
  <c r="P14" i="7"/>
  <c r="P9" i="7"/>
  <c r="Q7" i="7"/>
  <c r="Q11" i="7"/>
  <c r="N12" i="7"/>
  <c r="C19" i="7"/>
  <c r="P36" i="7"/>
  <c r="P25" i="7"/>
  <c r="O30" i="7"/>
  <c r="O46" i="7"/>
  <c r="V46" i="7" s="1"/>
  <c r="O53" i="7"/>
  <c r="O43" i="7"/>
  <c r="V43" i="7" s="1"/>
  <c r="O50" i="7"/>
  <c r="O54" i="7"/>
  <c r="Q18" i="7"/>
  <c r="Q16" i="7"/>
  <c r="Q14" i="7"/>
  <c r="Q9" i="7"/>
  <c r="N33" i="7"/>
  <c r="N32" i="7"/>
  <c r="O33" i="7"/>
  <c r="P53" i="7"/>
  <c r="P51" i="7"/>
  <c r="P49" i="7"/>
  <c r="P47" i="7"/>
  <c r="P43" i="7"/>
  <c r="E55" i="7"/>
  <c r="P48" i="7"/>
  <c r="P44" i="7"/>
  <c r="P54" i="7"/>
  <c r="P52" i="7"/>
  <c r="P50" i="7"/>
  <c r="P45" i="7"/>
  <c r="N48" i="7"/>
  <c r="C55" i="7"/>
  <c r="O71" i="7"/>
  <c r="O69" i="7"/>
  <c r="O67" i="7"/>
  <c r="O65" i="7"/>
  <c r="O61" i="7"/>
  <c r="V61" i="7" s="1"/>
  <c r="D73" i="7"/>
  <c r="O66" i="7"/>
  <c r="O62" i="7"/>
  <c r="V62" i="7" s="1"/>
  <c r="O72" i="7"/>
  <c r="O70" i="7"/>
  <c r="O68" i="7"/>
  <c r="O63" i="7"/>
  <c r="V63" i="7" s="1"/>
  <c r="N61" i="7"/>
  <c r="O64" i="7"/>
  <c r="V64" i="7" s="1"/>
  <c r="P69" i="7"/>
  <c r="M91" i="7"/>
  <c r="O79" i="7"/>
  <c r="N18" i="7"/>
  <c r="N26" i="7"/>
  <c r="N34" i="7"/>
  <c r="N27" i="7"/>
  <c r="N68" i="7"/>
  <c r="N72" i="7"/>
  <c r="E91" i="7"/>
  <c r="P84" i="7"/>
  <c r="P90" i="7"/>
  <c r="P88" i="7"/>
  <c r="P86" i="7"/>
  <c r="P82" i="7"/>
  <c r="P79" i="7"/>
  <c r="P89" i="7"/>
  <c r="P85" i="7"/>
  <c r="P80" i="7"/>
  <c r="P83" i="7"/>
  <c r="P81" i="7"/>
  <c r="N80" i="7"/>
  <c r="N7" i="7"/>
  <c r="O8" i="7"/>
  <c r="V8" i="7" s="1"/>
  <c r="Q10" i="7"/>
  <c r="N11" i="7"/>
  <c r="O12" i="7"/>
  <c r="N13" i="7"/>
  <c r="N15" i="7"/>
  <c r="N17" i="7"/>
  <c r="D19" i="7"/>
  <c r="O25" i="7"/>
  <c r="V25" i="7" s="1"/>
  <c r="P26" i="7"/>
  <c r="N28" i="7"/>
  <c r="O29" i="7"/>
  <c r="P30" i="7"/>
  <c r="N31" i="7"/>
  <c r="O32" i="7"/>
  <c r="P33" i="7"/>
  <c r="N35" i="7"/>
  <c r="O36" i="7"/>
  <c r="C37" i="7"/>
  <c r="N43" i="7"/>
  <c r="O44" i="7"/>
  <c r="V44" i="7" s="1"/>
  <c r="N47" i="7"/>
  <c r="O48" i="7"/>
  <c r="N49" i="7"/>
  <c r="N51" i="7"/>
  <c r="N53" i="7"/>
  <c r="D55" i="7"/>
  <c r="N62" i="7"/>
  <c r="P64" i="7"/>
  <c r="N66" i="7"/>
  <c r="C73" i="7"/>
  <c r="M73" i="7"/>
  <c r="N79" i="7"/>
  <c r="O80" i="7"/>
  <c r="N86" i="7"/>
  <c r="P107" i="7"/>
  <c r="P108" i="7"/>
  <c r="P106" i="7"/>
  <c r="P105" i="7"/>
  <c r="P103" i="7"/>
  <c r="P101" i="7"/>
  <c r="P97" i="7"/>
  <c r="P102" i="7"/>
  <c r="P98" i="7"/>
  <c r="P104" i="7"/>
  <c r="P99" i="7"/>
  <c r="N10" i="7"/>
  <c r="O11" i="7"/>
  <c r="O13" i="7"/>
  <c r="O15" i="7"/>
  <c r="O28" i="7"/>
  <c r="V28" i="7" s="1"/>
  <c r="P29" i="7"/>
  <c r="O31" i="7"/>
  <c r="P32" i="7"/>
  <c r="O35" i="7"/>
  <c r="D37" i="7"/>
  <c r="N46" i="7"/>
  <c r="O47" i="7"/>
  <c r="O49" i="7"/>
  <c r="O51" i="7"/>
  <c r="N65" i="7"/>
  <c r="N67" i="7"/>
  <c r="P68" i="7"/>
  <c r="N69" i="7"/>
  <c r="P70" i="7"/>
  <c r="P72" i="7"/>
  <c r="N82" i="7"/>
  <c r="N89" i="7"/>
  <c r="N87" i="7"/>
  <c r="N85" i="7"/>
  <c r="C91" i="7"/>
  <c r="N84" i="7"/>
  <c r="B91" i="7"/>
  <c r="M109" i="7"/>
  <c r="O97" i="7"/>
  <c r="V97" i="7" s="1"/>
  <c r="Q8" i="7"/>
  <c r="N9" i="7"/>
  <c r="Q12" i="7"/>
  <c r="N14" i="7"/>
  <c r="N16" i="7"/>
  <c r="O27" i="7"/>
  <c r="V27" i="7" s="1"/>
  <c r="P28" i="7"/>
  <c r="N30" i="7"/>
  <c r="P31" i="7"/>
  <c r="P35" i="7"/>
  <c r="N45" i="7"/>
  <c r="N50" i="7"/>
  <c r="N52" i="7"/>
  <c r="P62" i="7"/>
  <c r="N64" i="7"/>
  <c r="P66" i="7"/>
  <c r="E73" i="7"/>
  <c r="O89" i="7"/>
  <c r="O87" i="7"/>
  <c r="O85" i="7"/>
  <c r="O83" i="7"/>
  <c r="D91" i="7"/>
  <c r="O84" i="7"/>
  <c r="O90" i="7"/>
  <c r="O88" i="7"/>
  <c r="O86" i="7"/>
  <c r="N81" i="7"/>
  <c r="N88" i="7"/>
  <c r="F91" i="7"/>
  <c r="N105" i="7"/>
  <c r="N97" i="7"/>
  <c r="O98" i="7"/>
  <c r="V98" i="7" s="1"/>
  <c r="N101" i="7"/>
  <c r="O102" i="7"/>
  <c r="N103" i="7"/>
  <c r="N108" i="7"/>
  <c r="N106" i="7"/>
  <c r="N107" i="7"/>
  <c r="N100" i="7"/>
  <c r="O101" i="7"/>
  <c r="O103" i="7"/>
  <c r="N99" i="7"/>
  <c r="O100" i="7"/>
  <c r="V100" i="7" s="1"/>
  <c r="N104" i="7"/>
  <c r="O106" i="7"/>
  <c r="O107" i="7"/>
  <c r="O108" i="7"/>
  <c r="O79" i="6"/>
  <c r="V79" i="6" s="1"/>
  <c r="F90" i="6"/>
  <c r="Q61" i="6"/>
  <c r="Q65" i="6"/>
  <c r="F72" i="6"/>
  <c r="Q66" i="6"/>
  <c r="Q71" i="6"/>
  <c r="O60" i="6"/>
  <c r="V60" i="6" s="1"/>
  <c r="R61" i="6"/>
  <c r="R62" i="6"/>
  <c r="O64" i="6"/>
  <c r="V64" i="6" s="1"/>
  <c r="O66" i="6"/>
  <c r="Q68" i="6"/>
  <c r="O69" i="6"/>
  <c r="Q70" i="6"/>
  <c r="N87" i="6"/>
  <c r="N79" i="6"/>
  <c r="O80" i="6"/>
  <c r="V80" i="6" s="1"/>
  <c r="P81" i="6"/>
  <c r="N83" i="6"/>
  <c r="Q84" i="6"/>
  <c r="N85" i="6"/>
  <c r="Q81" i="6"/>
  <c r="O83" i="6"/>
  <c r="V83" i="6" s="1"/>
  <c r="Q85" i="6"/>
  <c r="N86" i="6"/>
  <c r="E72" i="6"/>
  <c r="P62" i="6"/>
  <c r="N69" i="6"/>
  <c r="Q89" i="6"/>
  <c r="Q86" i="6"/>
  <c r="Q83" i="6"/>
  <c r="Q79" i="6"/>
  <c r="Q87" i="6"/>
  <c r="Q80" i="6"/>
  <c r="Q78" i="6"/>
  <c r="Q82" i="6"/>
  <c r="Q88" i="6"/>
  <c r="N70" i="6"/>
  <c r="N68" i="6"/>
  <c r="N66" i="6"/>
  <c r="N64" i="6"/>
  <c r="N60" i="6"/>
  <c r="R64" i="6"/>
  <c r="R60" i="6"/>
  <c r="P60" i="6"/>
  <c r="N61" i="6"/>
  <c r="N62" i="6"/>
  <c r="R63" i="6"/>
  <c r="P64" i="6"/>
  <c r="N65" i="6"/>
  <c r="N67" i="6"/>
  <c r="D90" i="6"/>
  <c r="M90" i="6"/>
  <c r="O70" i="6"/>
  <c r="D72" i="6"/>
  <c r="O65" i="6"/>
  <c r="V65" i="6" s="1"/>
  <c r="O61" i="6"/>
  <c r="V61" i="6" s="1"/>
  <c r="P61" i="6"/>
  <c r="O62" i="6"/>
  <c r="V62" i="6" s="1"/>
  <c r="N63" i="6"/>
  <c r="Q64" i="6"/>
  <c r="P65" i="6"/>
  <c r="O67" i="6"/>
  <c r="O68" i="6"/>
  <c r="C72" i="6"/>
  <c r="E90" i="6"/>
  <c r="P82" i="6"/>
  <c r="P78" i="6"/>
  <c r="P79" i="6"/>
  <c r="O86" i="6"/>
  <c r="Q63" i="6"/>
  <c r="O78" i="6"/>
  <c r="V78" i="6" s="1"/>
  <c r="N81" i="6"/>
  <c r="O82" i="6"/>
  <c r="V82" i="6" s="1"/>
  <c r="N84" i="6"/>
  <c r="O85" i="6"/>
  <c r="N88" i="6"/>
  <c r="O89" i="6"/>
  <c r="C90" i="6"/>
  <c r="Q69" i="6"/>
  <c r="N80" i="6"/>
  <c r="O81" i="6"/>
  <c r="V81" i="6" s="1"/>
  <c r="O84" i="6"/>
  <c r="O88" i="6"/>
  <c r="P17" i="3"/>
  <c r="C19" i="3"/>
  <c r="R7" i="3"/>
  <c r="M19" i="3"/>
  <c r="C37" i="3"/>
  <c r="P36" i="3"/>
  <c r="P43" i="3"/>
  <c r="M55" i="3"/>
  <c r="B37" i="4"/>
  <c r="F55" i="4"/>
  <c r="G57" i="4" s="1"/>
  <c r="M55" i="4"/>
  <c r="F37" i="4"/>
  <c r="G39" i="4" s="1"/>
  <c r="F109" i="4"/>
  <c r="G111" i="4" s="1"/>
  <c r="M109" i="4"/>
  <c r="M127" i="4"/>
  <c r="N72" i="5"/>
  <c r="R65" i="5"/>
  <c r="R61" i="5"/>
  <c r="D91" i="3"/>
  <c r="C91" i="3"/>
  <c r="M91" i="3"/>
  <c r="N98" i="3"/>
  <c r="E109" i="3"/>
  <c r="C109" i="3"/>
  <c r="P116" i="3"/>
  <c r="M127" i="3"/>
  <c r="P26" i="6"/>
  <c r="N27" i="6"/>
  <c r="P31" i="6"/>
  <c r="N32" i="6"/>
  <c r="Q25" i="6"/>
  <c r="O27" i="6"/>
  <c r="V27" i="6" s="1"/>
  <c r="R7" i="6"/>
  <c r="P10" i="6"/>
  <c r="O7" i="6"/>
  <c r="V7" i="6" s="1"/>
  <c r="M19" i="6"/>
  <c r="O105" i="3"/>
  <c r="O101" i="3"/>
  <c r="V101" i="3" s="1"/>
  <c r="N80" i="3"/>
  <c r="O7" i="4"/>
  <c r="V7" i="4" s="1"/>
  <c r="M19" i="4"/>
  <c r="E91" i="4"/>
  <c r="F91" i="4"/>
  <c r="G93" i="4" s="1"/>
  <c r="O11" i="5"/>
  <c r="V11" i="5" s="1"/>
  <c r="Q33" i="5"/>
  <c r="R62" i="5"/>
  <c r="R66" i="5"/>
  <c r="B37" i="6"/>
  <c r="Q107" i="3"/>
  <c r="N8" i="3"/>
  <c r="Q7" i="3"/>
  <c r="Q8" i="3"/>
  <c r="P7" i="3"/>
  <c r="O126" i="3"/>
  <c r="O123" i="3"/>
  <c r="P79" i="3"/>
  <c r="M109" i="3"/>
  <c r="O125" i="3"/>
  <c r="N115" i="3"/>
  <c r="P118" i="3"/>
  <c r="M37" i="4"/>
  <c r="M91" i="4"/>
  <c r="D127" i="4"/>
  <c r="B127" i="4"/>
  <c r="R63" i="5"/>
  <c r="P8" i="4"/>
  <c r="C55" i="4"/>
  <c r="D19" i="6"/>
  <c r="B19" i="6"/>
  <c r="P30" i="6"/>
  <c r="O8" i="6"/>
  <c r="V8" i="6" s="1"/>
  <c r="N7" i="6"/>
  <c r="R8" i="6"/>
  <c r="O14" i="6"/>
  <c r="O16" i="6"/>
  <c r="N17" i="6"/>
  <c r="O18" i="6"/>
  <c r="F19" i="6"/>
  <c r="Q12" i="6"/>
  <c r="Q8" i="6"/>
  <c r="Q18" i="6"/>
  <c r="Q16" i="6"/>
  <c r="Q14" i="6"/>
  <c r="Q9" i="6"/>
  <c r="O17" i="6"/>
  <c r="Q15" i="6"/>
  <c r="P16" i="6"/>
  <c r="Q17" i="6"/>
  <c r="P18" i="6"/>
  <c r="O32" i="6"/>
  <c r="N18" i="6"/>
  <c r="R9" i="6"/>
  <c r="N8" i="6"/>
  <c r="O9" i="6"/>
  <c r="V9" i="6" s="1"/>
  <c r="R11" i="6"/>
  <c r="N12" i="6"/>
  <c r="C19" i="6"/>
  <c r="P29" i="6"/>
  <c r="P35" i="6"/>
  <c r="P17" i="6"/>
  <c r="P15" i="6"/>
  <c r="P13" i="6"/>
  <c r="P11" i="6"/>
  <c r="P7" i="6"/>
  <c r="E19" i="6"/>
  <c r="P12" i="6"/>
  <c r="P8" i="6"/>
  <c r="N11" i="6"/>
  <c r="R12" i="6"/>
  <c r="N13" i="6"/>
  <c r="N15" i="6"/>
  <c r="D37" i="6"/>
  <c r="O30" i="6"/>
  <c r="V30" i="6" s="1"/>
  <c r="O26" i="6"/>
  <c r="V26" i="6" s="1"/>
  <c r="O36" i="6"/>
  <c r="O35" i="6"/>
  <c r="O34" i="6"/>
  <c r="O31" i="6"/>
  <c r="O29" i="6"/>
  <c r="V29" i="6" s="1"/>
  <c r="O25" i="6"/>
  <c r="V25" i="6" s="1"/>
  <c r="O28" i="6"/>
  <c r="V28" i="6" s="1"/>
  <c r="Q35" i="6"/>
  <c r="F37" i="6"/>
  <c r="Q33" i="6"/>
  <c r="Q32" i="6"/>
  <c r="Q30" i="6"/>
  <c r="Q27" i="6"/>
  <c r="Q26" i="6"/>
  <c r="O33" i="6"/>
  <c r="Q7" i="6"/>
  <c r="Q11" i="6"/>
  <c r="Q13" i="6"/>
  <c r="P14" i="6"/>
  <c r="Q31" i="6"/>
  <c r="O10" i="6"/>
  <c r="V10" i="6" s="1"/>
  <c r="P9" i="6"/>
  <c r="Q10" i="6"/>
  <c r="O12" i="6"/>
  <c r="V12" i="6" s="1"/>
  <c r="N35" i="6"/>
  <c r="N33" i="6"/>
  <c r="N31" i="6"/>
  <c r="N29" i="6"/>
  <c r="N25" i="6"/>
  <c r="C37" i="6"/>
  <c r="N36" i="6"/>
  <c r="N34" i="6"/>
  <c r="N26" i="6"/>
  <c r="N28" i="6"/>
  <c r="Q29" i="6"/>
  <c r="N30" i="6"/>
  <c r="Q34" i="6"/>
  <c r="N10" i="6"/>
  <c r="R10" i="6"/>
  <c r="O11" i="6"/>
  <c r="V11" i="6" s="1"/>
  <c r="O13" i="6"/>
  <c r="O15" i="6"/>
  <c r="P36" i="6"/>
  <c r="P34" i="6"/>
  <c r="P32" i="6"/>
  <c r="P27" i="6"/>
  <c r="M37" i="6"/>
  <c r="P33" i="6"/>
  <c r="E37" i="6"/>
  <c r="N9" i="6"/>
  <c r="N14" i="6"/>
  <c r="N16" i="6"/>
  <c r="Q28" i="6"/>
  <c r="P28" i="6"/>
  <c r="O7" i="5"/>
  <c r="V7" i="5" s="1"/>
  <c r="O64" i="5"/>
  <c r="V64" i="5" s="1"/>
  <c r="M37" i="5"/>
  <c r="Q18" i="5"/>
  <c r="D37" i="5"/>
  <c r="P36" i="5"/>
  <c r="Q54" i="5"/>
  <c r="Q8" i="5"/>
  <c r="Q10" i="5"/>
  <c r="Q15" i="5"/>
  <c r="Q12" i="5"/>
  <c r="D19" i="5"/>
  <c r="E55" i="5"/>
  <c r="Q44" i="5"/>
  <c r="Q46" i="5"/>
  <c r="B55" i="5"/>
  <c r="Q51" i="5"/>
  <c r="Q48" i="5"/>
  <c r="O54" i="5"/>
  <c r="N61" i="5"/>
  <c r="N62" i="5"/>
  <c r="Q16" i="5"/>
  <c r="Q25" i="5"/>
  <c r="Q27" i="5"/>
  <c r="Q29" i="5"/>
  <c r="Q31" i="5"/>
  <c r="Q35" i="5"/>
  <c r="Q52" i="5"/>
  <c r="Q34" i="5"/>
  <c r="O61" i="5"/>
  <c r="P17" i="5"/>
  <c r="Q7" i="5"/>
  <c r="Q9" i="5"/>
  <c r="Q11" i="5"/>
  <c r="Q13" i="5"/>
  <c r="Q17" i="5"/>
  <c r="N25" i="5"/>
  <c r="P26" i="5"/>
  <c r="N27" i="5"/>
  <c r="P29" i="5"/>
  <c r="N29" i="5"/>
  <c r="Q32" i="5"/>
  <c r="Q36" i="5"/>
  <c r="Q43" i="5"/>
  <c r="Q45" i="5"/>
  <c r="Q47" i="5"/>
  <c r="Q49" i="5"/>
  <c r="Q53" i="5"/>
  <c r="B73" i="5"/>
  <c r="O8" i="5"/>
  <c r="V8" i="5" s="1"/>
  <c r="N8" i="5"/>
  <c r="P9" i="5"/>
  <c r="N11" i="5"/>
  <c r="Q14" i="5"/>
  <c r="Q26" i="5"/>
  <c r="Q28" i="5"/>
  <c r="Q30" i="5"/>
  <c r="D55" i="5"/>
  <c r="F55" i="5"/>
  <c r="N46" i="5"/>
  <c r="Q50" i="5"/>
  <c r="O52" i="5"/>
  <c r="M19" i="5"/>
  <c r="B19" i="5"/>
  <c r="O17" i="5"/>
  <c r="P12" i="5"/>
  <c r="P13" i="5"/>
  <c r="P14" i="5"/>
  <c r="P15" i="5"/>
  <c r="E19" i="5"/>
  <c r="P34" i="5"/>
  <c r="N43" i="5"/>
  <c r="P70" i="5"/>
  <c r="P66" i="5"/>
  <c r="P64" i="5"/>
  <c r="E73" i="5"/>
  <c r="P69" i="5"/>
  <c r="P72" i="5"/>
  <c r="P68" i="5"/>
  <c r="P62" i="5"/>
  <c r="P71" i="5"/>
  <c r="P67" i="5"/>
  <c r="P65" i="5"/>
  <c r="P61" i="5"/>
  <c r="F19" i="5"/>
  <c r="O28" i="5"/>
  <c r="V28" i="5" s="1"/>
  <c r="O30" i="5"/>
  <c r="V30" i="5" s="1"/>
  <c r="B37" i="5"/>
  <c r="F37" i="5"/>
  <c r="P43" i="5"/>
  <c r="N47" i="5"/>
  <c r="O51" i="5"/>
  <c r="F73" i="5"/>
  <c r="Q69" i="5"/>
  <c r="Q63" i="5"/>
  <c r="Q72" i="5"/>
  <c r="Q68" i="5"/>
  <c r="Q71" i="5"/>
  <c r="Q67" i="5"/>
  <c r="Q65" i="5"/>
  <c r="Q61" i="5"/>
  <c r="Q70" i="5"/>
  <c r="Q66" i="5"/>
  <c r="Q64" i="5"/>
  <c r="Q62" i="5"/>
  <c r="P63" i="5"/>
  <c r="P18" i="5"/>
  <c r="O27" i="5"/>
  <c r="V27" i="5" s="1"/>
  <c r="N28" i="5"/>
  <c r="N30" i="5"/>
  <c r="P31" i="5"/>
  <c r="P35" i="5"/>
  <c r="E37" i="5"/>
  <c r="P49" i="5"/>
  <c r="P53" i="5"/>
  <c r="P7" i="5"/>
  <c r="N9" i="5"/>
  <c r="P11" i="5"/>
  <c r="P27" i="5"/>
  <c r="P52" i="5"/>
  <c r="P8" i="5"/>
  <c r="O9" i="5"/>
  <c r="V9" i="5" s="1"/>
  <c r="N10" i="5"/>
  <c r="N12" i="5"/>
  <c r="N13" i="5"/>
  <c r="N14" i="5"/>
  <c r="N15" i="5"/>
  <c r="N16" i="5"/>
  <c r="N17" i="5"/>
  <c r="N18" i="5"/>
  <c r="C19" i="5"/>
  <c r="O25" i="5"/>
  <c r="V25" i="5" s="1"/>
  <c r="N26" i="5"/>
  <c r="P28" i="5"/>
  <c r="O29" i="5"/>
  <c r="V29" i="5" s="1"/>
  <c r="P30" i="5"/>
  <c r="N31" i="5"/>
  <c r="N32" i="5"/>
  <c r="N33" i="5"/>
  <c r="N34" i="5"/>
  <c r="N35" i="5"/>
  <c r="N36" i="5"/>
  <c r="C37" i="5"/>
  <c r="C55" i="5"/>
  <c r="N54" i="5"/>
  <c r="N53" i="5"/>
  <c r="N52" i="5"/>
  <c r="N51" i="5"/>
  <c r="N50" i="5"/>
  <c r="N49" i="5"/>
  <c r="N44" i="5"/>
  <c r="N45" i="5"/>
  <c r="O46" i="5"/>
  <c r="V46" i="5" s="1"/>
  <c r="P47" i="5"/>
  <c r="N48" i="5"/>
  <c r="O50" i="5"/>
  <c r="P51" i="5"/>
  <c r="P10" i="5"/>
  <c r="P16" i="5"/>
  <c r="P32" i="5"/>
  <c r="P33" i="5"/>
  <c r="P48" i="5"/>
  <c r="P46" i="5"/>
  <c r="P44" i="5"/>
  <c r="P45" i="5"/>
  <c r="N7" i="5"/>
  <c r="O10" i="5"/>
  <c r="V10" i="5" s="1"/>
  <c r="O12" i="5"/>
  <c r="V12" i="5" s="1"/>
  <c r="O13" i="5"/>
  <c r="O14" i="5"/>
  <c r="O15" i="5"/>
  <c r="O16" i="5"/>
  <c r="O18" i="5"/>
  <c r="P25" i="5"/>
  <c r="O26" i="5"/>
  <c r="V26" i="5" s="1"/>
  <c r="O31" i="5"/>
  <c r="O32" i="5"/>
  <c r="O33" i="5"/>
  <c r="O34" i="5"/>
  <c r="O35" i="5"/>
  <c r="O36" i="5"/>
  <c r="O47" i="5"/>
  <c r="V47" i="5" s="1"/>
  <c r="O43" i="5"/>
  <c r="V43" i="5" s="1"/>
  <c r="M55" i="5"/>
  <c r="O44" i="5"/>
  <c r="V44" i="5" s="1"/>
  <c r="O45" i="5"/>
  <c r="V45" i="5" s="1"/>
  <c r="O48" i="5"/>
  <c r="V48" i="5" s="1"/>
  <c r="O49" i="5"/>
  <c r="P50" i="5"/>
  <c r="O53" i="5"/>
  <c r="P54" i="5"/>
  <c r="M73" i="5"/>
  <c r="O71" i="5"/>
  <c r="O62" i="5"/>
  <c r="V62" i="5" s="1"/>
  <c r="N63" i="5"/>
  <c r="O68" i="5"/>
  <c r="N69" i="5"/>
  <c r="O72" i="5"/>
  <c r="C73" i="5"/>
  <c r="O63" i="5"/>
  <c r="V63" i="5" s="1"/>
  <c r="N64" i="5"/>
  <c r="N66" i="5"/>
  <c r="O69" i="5"/>
  <c r="N70" i="5"/>
  <c r="D73" i="5"/>
  <c r="N65" i="5"/>
  <c r="O66" i="5"/>
  <c r="V66" i="5" s="1"/>
  <c r="N67" i="5"/>
  <c r="O70" i="5"/>
  <c r="N71" i="5"/>
  <c r="O65" i="5"/>
  <c r="V65" i="5" s="1"/>
  <c r="O67" i="5"/>
  <c r="N68" i="5"/>
  <c r="B73" i="4"/>
  <c r="E73" i="4"/>
  <c r="B55" i="4"/>
  <c r="N17" i="4"/>
  <c r="E19" i="4"/>
  <c r="O13" i="4"/>
  <c r="O15" i="4"/>
  <c r="D19" i="4"/>
  <c r="P7" i="4"/>
  <c r="N9" i="4"/>
  <c r="O10" i="4"/>
  <c r="P11" i="4"/>
  <c r="P13" i="4"/>
  <c r="N14" i="4"/>
  <c r="P15" i="4"/>
  <c r="N16" i="4"/>
  <c r="P17" i="4"/>
  <c r="N18" i="4"/>
  <c r="P18" i="4"/>
  <c r="N8" i="4"/>
  <c r="O9" i="4"/>
  <c r="V9" i="4" s="1"/>
  <c r="P10" i="4"/>
  <c r="N12" i="4"/>
  <c r="O14" i="4"/>
  <c r="O16" i="4"/>
  <c r="O18" i="4"/>
  <c r="E55" i="4"/>
  <c r="E109" i="4"/>
  <c r="N10" i="4"/>
  <c r="O11" i="4"/>
  <c r="P12" i="4"/>
  <c r="O17" i="4"/>
  <c r="C19" i="4"/>
  <c r="B19" i="4"/>
  <c r="F19" i="4"/>
  <c r="G21" i="4" s="1"/>
  <c r="N7" i="4"/>
  <c r="O8" i="4"/>
  <c r="V8" i="4" s="1"/>
  <c r="N11" i="4"/>
  <c r="N13" i="4"/>
  <c r="P14" i="4"/>
  <c r="N15" i="4"/>
  <c r="P16" i="4"/>
  <c r="D37" i="4"/>
  <c r="C37" i="4"/>
  <c r="D55" i="4"/>
  <c r="C73" i="4"/>
  <c r="B91" i="4"/>
  <c r="D73" i="4"/>
  <c r="M73" i="4"/>
  <c r="D91" i="4"/>
  <c r="F73" i="4"/>
  <c r="G75" i="4" s="1"/>
  <c r="C91" i="4"/>
  <c r="D109" i="4"/>
  <c r="E127" i="4"/>
  <c r="F127" i="4"/>
  <c r="G129" i="4" s="1"/>
  <c r="C127" i="4"/>
  <c r="O121" i="3"/>
  <c r="D127" i="3"/>
  <c r="B127" i="3"/>
  <c r="O120" i="3"/>
  <c r="B109" i="3"/>
  <c r="N97" i="3"/>
  <c r="O106" i="3"/>
  <c r="D109" i="3"/>
  <c r="P90" i="3"/>
  <c r="N90" i="3"/>
  <c r="N89" i="3"/>
  <c r="O79" i="3"/>
  <c r="V79" i="3" s="1"/>
  <c r="P80" i="3"/>
  <c r="N82" i="3"/>
  <c r="O83" i="3"/>
  <c r="V83" i="3" s="1"/>
  <c r="P84" i="3"/>
  <c r="O85" i="3"/>
  <c r="O87" i="3"/>
  <c r="O89" i="3"/>
  <c r="E91" i="3"/>
  <c r="O100" i="3"/>
  <c r="V100" i="3" s="1"/>
  <c r="P98" i="3"/>
  <c r="O99" i="3"/>
  <c r="V99" i="3" s="1"/>
  <c r="P102" i="3"/>
  <c r="Q103" i="3"/>
  <c r="N105" i="3"/>
  <c r="N7" i="3"/>
  <c r="N9" i="3"/>
  <c r="R9" i="3"/>
  <c r="M37" i="3"/>
  <c r="O44" i="3"/>
  <c r="P44" i="3"/>
  <c r="P46" i="3"/>
  <c r="N51" i="3"/>
  <c r="O82" i="3"/>
  <c r="V82" i="3" s="1"/>
  <c r="P83" i="3"/>
  <c r="P85" i="3"/>
  <c r="N86" i="3"/>
  <c r="P87" i="3"/>
  <c r="N88" i="3"/>
  <c r="P89" i="3"/>
  <c r="B91" i="3"/>
  <c r="F91" i="3"/>
  <c r="P101" i="3"/>
  <c r="P97" i="3"/>
  <c r="P99" i="3"/>
  <c r="N100" i="3"/>
  <c r="N101" i="3"/>
  <c r="Q104" i="3"/>
  <c r="Q108" i="3"/>
  <c r="O119" i="3"/>
  <c r="O81" i="3"/>
  <c r="V81" i="3" s="1"/>
  <c r="P82" i="3"/>
  <c r="N84" i="3"/>
  <c r="O86" i="3"/>
  <c r="O88" i="3"/>
  <c r="O90" i="3"/>
  <c r="F109" i="3"/>
  <c r="Q102" i="3"/>
  <c r="Q98" i="3"/>
  <c r="O97" i="3"/>
  <c r="V97" i="3" s="1"/>
  <c r="Q99" i="3"/>
  <c r="P100" i="3"/>
  <c r="N102" i="3"/>
  <c r="N103" i="3"/>
  <c r="Q105" i="3"/>
  <c r="N107" i="3"/>
  <c r="N14" i="3"/>
  <c r="O30" i="3"/>
  <c r="N25" i="3"/>
  <c r="P27" i="3"/>
  <c r="N79" i="3"/>
  <c r="O80" i="3"/>
  <c r="V80" i="3" s="1"/>
  <c r="P81" i="3"/>
  <c r="N83" i="3"/>
  <c r="O84" i="3"/>
  <c r="N85" i="3"/>
  <c r="P86" i="3"/>
  <c r="N87" i="3"/>
  <c r="P88" i="3"/>
  <c r="N108" i="3"/>
  <c r="N106" i="3"/>
  <c r="N104" i="3"/>
  <c r="N99" i="3"/>
  <c r="Q97" i="3"/>
  <c r="O98" i="3"/>
  <c r="V98" i="3" s="1"/>
  <c r="Q100" i="3"/>
  <c r="Q101" i="3"/>
  <c r="O102" i="3"/>
  <c r="O103" i="3"/>
  <c r="O104" i="3"/>
  <c r="Q106" i="3"/>
  <c r="O107" i="3"/>
  <c r="O108" i="3"/>
  <c r="N116" i="3"/>
  <c r="N117" i="3"/>
  <c r="N118" i="3"/>
  <c r="O122" i="3"/>
  <c r="O124" i="3"/>
  <c r="O48" i="3"/>
  <c r="O26" i="3"/>
  <c r="V26" i="3" s="1"/>
  <c r="O28" i="3"/>
  <c r="V28" i="3" s="1"/>
  <c r="O27" i="3"/>
  <c r="V27" i="3" s="1"/>
  <c r="D37" i="3"/>
  <c r="F19" i="3"/>
  <c r="R8" i="3"/>
  <c r="B19" i="3"/>
  <c r="O17" i="3"/>
  <c r="O15" i="3"/>
  <c r="O13" i="3"/>
  <c r="O11" i="3"/>
  <c r="V11" i="3" s="1"/>
  <c r="D19" i="3"/>
  <c r="O12" i="3"/>
  <c r="O10" i="3"/>
  <c r="V10" i="3" s="1"/>
  <c r="Q11" i="3"/>
  <c r="P9" i="3"/>
  <c r="Q10" i="3"/>
  <c r="Q12" i="3"/>
  <c r="P15" i="3"/>
  <c r="N16" i="3"/>
  <c r="N18" i="3"/>
  <c r="B37" i="3"/>
  <c r="F37" i="3"/>
  <c r="Q30" i="3"/>
  <c r="Q26" i="3"/>
  <c r="Q36" i="3"/>
  <c r="Q34" i="3"/>
  <c r="Q32" i="3"/>
  <c r="Q27" i="3"/>
  <c r="Q25" i="3"/>
  <c r="Q29" i="3"/>
  <c r="Q31" i="3"/>
  <c r="P32" i="3"/>
  <c r="Q33" i="3"/>
  <c r="P34" i="3"/>
  <c r="Q35" i="3"/>
  <c r="N52" i="3"/>
  <c r="N46" i="3"/>
  <c r="Q28" i="3"/>
  <c r="N45" i="3"/>
  <c r="E19" i="3"/>
  <c r="P12" i="3"/>
  <c r="P18" i="3"/>
  <c r="P16" i="3"/>
  <c r="P14" i="3"/>
  <c r="O9" i="3"/>
  <c r="V9" i="3" s="1"/>
  <c r="P10" i="3"/>
  <c r="N12" i="3"/>
  <c r="P35" i="3"/>
  <c r="P33" i="3"/>
  <c r="P31" i="3"/>
  <c r="P29" i="3"/>
  <c r="P25" i="3"/>
  <c r="E37" i="3"/>
  <c r="P30" i="3"/>
  <c r="P26" i="3"/>
  <c r="N29" i="3"/>
  <c r="N31" i="3"/>
  <c r="O32" i="3"/>
  <c r="N33" i="3"/>
  <c r="O34" i="3"/>
  <c r="N35" i="3"/>
  <c r="O36" i="3"/>
  <c r="B55" i="3"/>
  <c r="N54" i="3"/>
  <c r="Q18" i="3"/>
  <c r="Q16" i="3"/>
  <c r="Q14" i="3"/>
  <c r="O8" i="3"/>
  <c r="V8" i="3" s="1"/>
  <c r="N11" i="3"/>
  <c r="P13" i="3"/>
  <c r="N17" i="3"/>
  <c r="N15" i="3"/>
  <c r="N13" i="3"/>
  <c r="R11" i="3"/>
  <c r="O7" i="3"/>
  <c r="V7" i="3" s="1"/>
  <c r="P8" i="3"/>
  <c r="Q9" i="3"/>
  <c r="N10" i="3"/>
  <c r="R10" i="3"/>
  <c r="P11" i="3"/>
  <c r="R12" i="3"/>
  <c r="Q13" i="3"/>
  <c r="O14" i="3"/>
  <c r="Q15" i="3"/>
  <c r="O16" i="3"/>
  <c r="Q17" i="3"/>
  <c r="O18" i="3"/>
  <c r="N36" i="3"/>
  <c r="N26" i="3"/>
  <c r="P28" i="3"/>
  <c r="N30" i="3"/>
  <c r="O54" i="3"/>
  <c r="O52" i="3"/>
  <c r="O50" i="3"/>
  <c r="O45" i="3"/>
  <c r="O47" i="3"/>
  <c r="O43" i="3"/>
  <c r="O51" i="3"/>
  <c r="O46" i="3"/>
  <c r="O49" i="3"/>
  <c r="N50" i="3"/>
  <c r="D55" i="3"/>
  <c r="O25" i="3"/>
  <c r="V25" i="3" s="1"/>
  <c r="N28" i="3"/>
  <c r="O29" i="3"/>
  <c r="V29" i="3" s="1"/>
  <c r="O31" i="3"/>
  <c r="O33" i="3"/>
  <c r="O35" i="3"/>
  <c r="N43" i="3"/>
  <c r="P45" i="3"/>
  <c r="N47" i="3"/>
  <c r="N27" i="3"/>
  <c r="N32" i="3"/>
  <c r="N34" i="3"/>
  <c r="C55" i="3"/>
  <c r="N48" i="3"/>
  <c r="N44" i="3"/>
  <c r="N49" i="3"/>
  <c r="N53" i="3"/>
  <c r="N78" i="2"/>
  <c r="O78" i="2" s="1"/>
  <c r="P78" i="2" s="1"/>
  <c r="Q78" i="2" s="1"/>
  <c r="R78" i="2" s="1"/>
  <c r="C78" i="2"/>
  <c r="D78" i="2" s="1"/>
  <c r="E78" i="2" s="1"/>
  <c r="F78" i="2" s="1"/>
  <c r="G78" i="2" s="1"/>
  <c r="Q43" i="2"/>
  <c r="N53" i="2"/>
  <c r="P47" i="2"/>
  <c r="P54" i="2"/>
  <c r="N46" i="2"/>
  <c r="P45" i="2"/>
  <c r="N44" i="2"/>
  <c r="Q47" i="2"/>
  <c r="N48" i="2"/>
  <c r="O48" i="2"/>
  <c r="C55" i="2"/>
  <c r="N42" i="2"/>
  <c r="O42" i="2" s="1"/>
  <c r="P42" i="2" s="1"/>
  <c r="Q42" i="2" s="1"/>
  <c r="R42" i="2" s="1"/>
  <c r="C42" i="2"/>
  <c r="D42" i="2" s="1"/>
  <c r="E42" i="2" s="1"/>
  <c r="F42" i="2" s="1"/>
  <c r="G42" i="2" s="1"/>
  <c r="R6" i="2"/>
  <c r="M72" i="1"/>
  <c r="M72" i="14" s="1"/>
  <c r="M71" i="1"/>
  <c r="M71" i="14" s="1"/>
  <c r="M70" i="1"/>
  <c r="M70" i="14" s="1"/>
  <c r="M69" i="1"/>
  <c r="M69" i="14" s="1"/>
  <c r="M68" i="1"/>
  <c r="M68" i="14" s="1"/>
  <c r="M67" i="1"/>
  <c r="M67" i="14" s="1"/>
  <c r="M66" i="1"/>
  <c r="M66" i="14" s="1"/>
  <c r="M65" i="1"/>
  <c r="M65" i="14" s="1"/>
  <c r="M64" i="1"/>
  <c r="M64" i="14" s="1"/>
  <c r="M63" i="1"/>
  <c r="M63" i="14" s="1"/>
  <c r="M62" i="1"/>
  <c r="M62" i="14" s="1"/>
  <c r="M61" i="1"/>
  <c r="M61" i="14" s="1"/>
  <c r="M54" i="1"/>
  <c r="M54" i="14" s="1"/>
  <c r="M53" i="1"/>
  <c r="M53" i="14" s="1"/>
  <c r="M52" i="1"/>
  <c r="M52" i="14" s="1"/>
  <c r="M51" i="1"/>
  <c r="M51" i="14" s="1"/>
  <c r="M50" i="1"/>
  <c r="M50" i="14" s="1"/>
  <c r="M49" i="1"/>
  <c r="M49" i="14" s="1"/>
  <c r="M48" i="1"/>
  <c r="M48" i="14" s="1"/>
  <c r="M47" i="1"/>
  <c r="M47" i="14" s="1"/>
  <c r="M46" i="1"/>
  <c r="M46" i="14" s="1"/>
  <c r="M45" i="1"/>
  <c r="M45" i="14" s="1"/>
  <c r="M44" i="1"/>
  <c r="M44" i="14" s="1"/>
  <c r="M43" i="1"/>
  <c r="M43" i="14" s="1"/>
  <c r="M36" i="1"/>
  <c r="M36" i="14" s="1"/>
  <c r="M35" i="1"/>
  <c r="M35" i="14" s="1"/>
  <c r="M34" i="1"/>
  <c r="M34" i="14" s="1"/>
  <c r="M33" i="1"/>
  <c r="M33" i="14" s="1"/>
  <c r="M32" i="1"/>
  <c r="M32" i="14" s="1"/>
  <c r="M31" i="1"/>
  <c r="M31" i="14" s="1"/>
  <c r="M30" i="1"/>
  <c r="M30" i="14" s="1"/>
  <c r="M29" i="1"/>
  <c r="M29" i="14" s="1"/>
  <c r="M28" i="1"/>
  <c r="M28" i="14" s="1"/>
  <c r="M27" i="1"/>
  <c r="M27" i="14" s="1"/>
  <c r="M26" i="1"/>
  <c r="M26" i="14" s="1"/>
  <c r="M25" i="1"/>
  <c r="M25" i="14" s="1"/>
  <c r="M18" i="1"/>
  <c r="M18" i="14" s="1"/>
  <c r="M17" i="1"/>
  <c r="M17" i="14" s="1"/>
  <c r="M16" i="1"/>
  <c r="M16" i="14" s="1"/>
  <c r="M15" i="1"/>
  <c r="M15" i="14" s="1"/>
  <c r="M14" i="1"/>
  <c r="M14" i="14" s="1"/>
  <c r="M13" i="1"/>
  <c r="M13" i="14" s="1"/>
  <c r="M12" i="1"/>
  <c r="M12" i="14" s="1"/>
  <c r="M11" i="1"/>
  <c r="M11" i="14" s="1"/>
  <c r="M10" i="1"/>
  <c r="M10" i="14" s="1"/>
  <c r="M9" i="1"/>
  <c r="M9" i="14" s="1"/>
  <c r="M8" i="1"/>
  <c r="M8" i="14" s="1"/>
  <c r="M7" i="1"/>
  <c r="M7" i="14" s="1"/>
  <c r="N6" i="1"/>
  <c r="O6" i="1" s="1"/>
  <c r="P6" i="1" s="1"/>
  <c r="Q6" i="1" s="1"/>
  <c r="R6" i="1" s="1"/>
  <c r="S6" i="1" s="1"/>
  <c r="F72" i="1"/>
  <c r="E72" i="1"/>
  <c r="E72" i="14" s="1"/>
  <c r="D72" i="1"/>
  <c r="D72" i="14" s="1"/>
  <c r="C72" i="1"/>
  <c r="C72" i="14" s="1"/>
  <c r="B72" i="1"/>
  <c r="B72" i="14" s="1"/>
  <c r="F71" i="1"/>
  <c r="E71" i="1"/>
  <c r="E71" i="14" s="1"/>
  <c r="D71" i="1"/>
  <c r="D71" i="14" s="1"/>
  <c r="C71" i="1"/>
  <c r="C71" i="14" s="1"/>
  <c r="B71" i="1"/>
  <c r="B71" i="14" s="1"/>
  <c r="F70" i="1"/>
  <c r="E70" i="1"/>
  <c r="E70" i="14" s="1"/>
  <c r="D70" i="1"/>
  <c r="D70" i="14" s="1"/>
  <c r="C70" i="1"/>
  <c r="C70" i="14" s="1"/>
  <c r="B70" i="1"/>
  <c r="B70" i="14" s="1"/>
  <c r="F69" i="1"/>
  <c r="E69" i="1"/>
  <c r="E69" i="14" s="1"/>
  <c r="D69" i="1"/>
  <c r="D69" i="14" s="1"/>
  <c r="C69" i="1"/>
  <c r="C69" i="14" s="1"/>
  <c r="B69" i="1"/>
  <c r="B69" i="14" s="1"/>
  <c r="F68" i="1"/>
  <c r="E68" i="1"/>
  <c r="E68" i="14" s="1"/>
  <c r="D68" i="1"/>
  <c r="D68" i="14" s="1"/>
  <c r="C68" i="1"/>
  <c r="C68" i="14" s="1"/>
  <c r="B68" i="1"/>
  <c r="B68" i="14" s="1"/>
  <c r="F67" i="1"/>
  <c r="E67" i="1"/>
  <c r="E67" i="14" s="1"/>
  <c r="D67" i="1"/>
  <c r="D67" i="14" s="1"/>
  <c r="C67" i="1"/>
  <c r="C67" i="14" s="1"/>
  <c r="B67" i="1"/>
  <c r="B67" i="14" s="1"/>
  <c r="G66" i="1"/>
  <c r="F66" i="1"/>
  <c r="F66" i="14" s="1"/>
  <c r="E66" i="1"/>
  <c r="E66" i="14" s="1"/>
  <c r="D66" i="1"/>
  <c r="D66" i="14" s="1"/>
  <c r="C66" i="1"/>
  <c r="C66" i="14" s="1"/>
  <c r="B66" i="1"/>
  <c r="B66" i="14" s="1"/>
  <c r="G65" i="1"/>
  <c r="F65" i="1"/>
  <c r="F65" i="14" s="1"/>
  <c r="E65" i="1"/>
  <c r="E65" i="14" s="1"/>
  <c r="D65" i="1"/>
  <c r="D65" i="14" s="1"/>
  <c r="C65" i="1"/>
  <c r="C65" i="14" s="1"/>
  <c r="B65" i="1"/>
  <c r="B65" i="14" s="1"/>
  <c r="G64" i="1"/>
  <c r="F64" i="1"/>
  <c r="F64" i="14" s="1"/>
  <c r="E64" i="1"/>
  <c r="E64" i="14" s="1"/>
  <c r="D64" i="1"/>
  <c r="D64" i="14" s="1"/>
  <c r="C64" i="1"/>
  <c r="C64" i="14" s="1"/>
  <c r="B64" i="1"/>
  <c r="B64" i="14" s="1"/>
  <c r="G63" i="1"/>
  <c r="F63" i="1"/>
  <c r="F63" i="14" s="1"/>
  <c r="E63" i="1"/>
  <c r="E63" i="14" s="1"/>
  <c r="D63" i="1"/>
  <c r="D63" i="14" s="1"/>
  <c r="C63" i="1"/>
  <c r="C63" i="14" s="1"/>
  <c r="B63" i="1"/>
  <c r="B63" i="14" s="1"/>
  <c r="G62" i="1"/>
  <c r="F62" i="1"/>
  <c r="F62" i="14" s="1"/>
  <c r="E62" i="1"/>
  <c r="E62" i="14" s="1"/>
  <c r="D62" i="1"/>
  <c r="D62" i="14" s="1"/>
  <c r="C62" i="1"/>
  <c r="C62" i="14" s="1"/>
  <c r="B62" i="1"/>
  <c r="B62" i="14" s="1"/>
  <c r="G61" i="1"/>
  <c r="F61" i="1"/>
  <c r="E61" i="1"/>
  <c r="D61" i="1"/>
  <c r="C61" i="1"/>
  <c r="B61" i="1"/>
  <c r="B61" i="14" s="1"/>
  <c r="C60" i="1"/>
  <c r="D60" i="1" s="1"/>
  <c r="E60" i="1" s="1"/>
  <c r="F60" i="1" s="1"/>
  <c r="G60" i="1" s="1"/>
  <c r="F54" i="1"/>
  <c r="E54" i="1"/>
  <c r="E54" i="14" s="1"/>
  <c r="D54" i="1"/>
  <c r="D54" i="14" s="1"/>
  <c r="C54" i="1"/>
  <c r="C54" i="14" s="1"/>
  <c r="B54" i="1"/>
  <c r="B54" i="14" s="1"/>
  <c r="F53" i="1"/>
  <c r="E53" i="1"/>
  <c r="E53" i="14" s="1"/>
  <c r="D53" i="1"/>
  <c r="D53" i="14" s="1"/>
  <c r="C53" i="1"/>
  <c r="C53" i="14" s="1"/>
  <c r="B53" i="1"/>
  <c r="B53" i="14" s="1"/>
  <c r="F52" i="1"/>
  <c r="E52" i="1"/>
  <c r="E52" i="14" s="1"/>
  <c r="D52" i="1"/>
  <c r="D52" i="14" s="1"/>
  <c r="C52" i="1"/>
  <c r="C52" i="14" s="1"/>
  <c r="B52" i="1"/>
  <c r="B52" i="14" s="1"/>
  <c r="F51" i="1"/>
  <c r="E51" i="1"/>
  <c r="E51" i="14" s="1"/>
  <c r="D51" i="1"/>
  <c r="D51" i="14" s="1"/>
  <c r="C51" i="1"/>
  <c r="C51" i="14" s="1"/>
  <c r="B51" i="1"/>
  <c r="B51" i="14" s="1"/>
  <c r="F50" i="1"/>
  <c r="E50" i="1"/>
  <c r="E50" i="14" s="1"/>
  <c r="D50" i="1"/>
  <c r="D50" i="14" s="1"/>
  <c r="C50" i="1"/>
  <c r="C50" i="14" s="1"/>
  <c r="B50" i="1"/>
  <c r="B50" i="14" s="1"/>
  <c r="F49" i="1"/>
  <c r="E49" i="1"/>
  <c r="E49" i="14" s="1"/>
  <c r="D49" i="1"/>
  <c r="D49" i="14" s="1"/>
  <c r="C49" i="1"/>
  <c r="C49" i="14" s="1"/>
  <c r="B49" i="1"/>
  <c r="B49" i="14" s="1"/>
  <c r="G48" i="1"/>
  <c r="F48" i="1"/>
  <c r="F48" i="14" s="1"/>
  <c r="E48" i="1"/>
  <c r="E48" i="14" s="1"/>
  <c r="D48" i="1"/>
  <c r="D48" i="14" s="1"/>
  <c r="C48" i="1"/>
  <c r="C48" i="14" s="1"/>
  <c r="B48" i="1"/>
  <c r="B48" i="14" s="1"/>
  <c r="G47" i="1"/>
  <c r="F47" i="1"/>
  <c r="F47" i="14" s="1"/>
  <c r="E47" i="1"/>
  <c r="E47" i="14" s="1"/>
  <c r="D47" i="1"/>
  <c r="D47" i="14" s="1"/>
  <c r="C47" i="1"/>
  <c r="C47" i="14" s="1"/>
  <c r="B47" i="1"/>
  <c r="B47" i="14" s="1"/>
  <c r="G46" i="1"/>
  <c r="F46" i="1"/>
  <c r="F46" i="14" s="1"/>
  <c r="E46" i="1"/>
  <c r="E46" i="14" s="1"/>
  <c r="D46" i="1"/>
  <c r="D46" i="14" s="1"/>
  <c r="C46" i="1"/>
  <c r="C46" i="14" s="1"/>
  <c r="B46" i="1"/>
  <c r="B46" i="14" s="1"/>
  <c r="G45" i="1"/>
  <c r="F45" i="1"/>
  <c r="F45" i="14" s="1"/>
  <c r="E45" i="1"/>
  <c r="E45" i="14" s="1"/>
  <c r="D45" i="1"/>
  <c r="D45" i="14" s="1"/>
  <c r="C45" i="1"/>
  <c r="C45" i="14" s="1"/>
  <c r="B45" i="1"/>
  <c r="B45" i="14" s="1"/>
  <c r="G44" i="1"/>
  <c r="F44" i="1"/>
  <c r="F44" i="14" s="1"/>
  <c r="E44" i="1"/>
  <c r="E44" i="14" s="1"/>
  <c r="D44" i="1"/>
  <c r="D44" i="14" s="1"/>
  <c r="C44" i="1"/>
  <c r="C44" i="14" s="1"/>
  <c r="B44" i="1"/>
  <c r="B44" i="14" s="1"/>
  <c r="G43" i="1"/>
  <c r="F43" i="1"/>
  <c r="E43" i="1"/>
  <c r="D43" i="1"/>
  <c r="C43" i="1"/>
  <c r="B43" i="1"/>
  <c r="B43" i="14" s="1"/>
  <c r="C42" i="1"/>
  <c r="D42" i="1" s="1"/>
  <c r="E42" i="1" s="1"/>
  <c r="F42" i="1" s="1"/>
  <c r="G42" i="1" s="1"/>
  <c r="F36" i="1"/>
  <c r="E36" i="1"/>
  <c r="E36" i="14" s="1"/>
  <c r="D36" i="1"/>
  <c r="D36" i="14" s="1"/>
  <c r="C36" i="1"/>
  <c r="C36" i="14" s="1"/>
  <c r="B36" i="1"/>
  <c r="B36" i="14" s="1"/>
  <c r="F35" i="1"/>
  <c r="E35" i="1"/>
  <c r="E35" i="14" s="1"/>
  <c r="D35" i="1"/>
  <c r="D35" i="14" s="1"/>
  <c r="C35" i="1"/>
  <c r="C35" i="14" s="1"/>
  <c r="B35" i="1"/>
  <c r="B35" i="14" s="1"/>
  <c r="F34" i="1"/>
  <c r="E34" i="1"/>
  <c r="E34" i="14" s="1"/>
  <c r="D34" i="1"/>
  <c r="D34" i="14" s="1"/>
  <c r="C34" i="1"/>
  <c r="C34" i="14" s="1"/>
  <c r="B34" i="1"/>
  <c r="B34" i="14" s="1"/>
  <c r="F33" i="1"/>
  <c r="E33" i="1"/>
  <c r="E33" i="14" s="1"/>
  <c r="D33" i="1"/>
  <c r="D33" i="14" s="1"/>
  <c r="C33" i="1"/>
  <c r="C33" i="14" s="1"/>
  <c r="B33" i="1"/>
  <c r="B33" i="14" s="1"/>
  <c r="F32" i="1"/>
  <c r="E32" i="1"/>
  <c r="E32" i="14" s="1"/>
  <c r="D32" i="1"/>
  <c r="D32" i="14" s="1"/>
  <c r="C32" i="1"/>
  <c r="C32" i="14" s="1"/>
  <c r="B32" i="1"/>
  <c r="B32" i="14" s="1"/>
  <c r="F31" i="1"/>
  <c r="E31" i="1"/>
  <c r="E31" i="14" s="1"/>
  <c r="D31" i="1"/>
  <c r="D31" i="14" s="1"/>
  <c r="C31" i="1"/>
  <c r="C31" i="14" s="1"/>
  <c r="B31" i="1"/>
  <c r="B31" i="14" s="1"/>
  <c r="G30" i="1"/>
  <c r="F30" i="1"/>
  <c r="F30" i="14" s="1"/>
  <c r="E30" i="1"/>
  <c r="E30" i="14" s="1"/>
  <c r="D30" i="1"/>
  <c r="D30" i="14" s="1"/>
  <c r="C30" i="1"/>
  <c r="C30" i="14" s="1"/>
  <c r="B30" i="1"/>
  <c r="B30" i="14" s="1"/>
  <c r="G29" i="1"/>
  <c r="F29" i="1"/>
  <c r="F29" i="14" s="1"/>
  <c r="E29" i="1"/>
  <c r="E29" i="14" s="1"/>
  <c r="D29" i="1"/>
  <c r="D29" i="14" s="1"/>
  <c r="C29" i="1"/>
  <c r="C29" i="14" s="1"/>
  <c r="B29" i="1"/>
  <c r="B29" i="14" s="1"/>
  <c r="G28" i="1"/>
  <c r="F28" i="1"/>
  <c r="F28" i="14" s="1"/>
  <c r="E28" i="1"/>
  <c r="E28" i="14" s="1"/>
  <c r="D28" i="1"/>
  <c r="D28" i="14" s="1"/>
  <c r="C28" i="1"/>
  <c r="C28" i="14" s="1"/>
  <c r="B28" i="1"/>
  <c r="B28" i="14" s="1"/>
  <c r="G27" i="1"/>
  <c r="F27" i="1"/>
  <c r="F27" i="14" s="1"/>
  <c r="E27" i="1"/>
  <c r="E27" i="14" s="1"/>
  <c r="D27" i="1"/>
  <c r="D27" i="14" s="1"/>
  <c r="C27" i="1"/>
  <c r="C27" i="14" s="1"/>
  <c r="B27" i="1"/>
  <c r="B27" i="14" s="1"/>
  <c r="G26" i="1"/>
  <c r="F26" i="1"/>
  <c r="F26" i="14" s="1"/>
  <c r="E26" i="1"/>
  <c r="E26" i="14" s="1"/>
  <c r="D26" i="1"/>
  <c r="D26" i="14" s="1"/>
  <c r="C26" i="1"/>
  <c r="C26" i="14" s="1"/>
  <c r="B26" i="1"/>
  <c r="B26" i="14" s="1"/>
  <c r="G25" i="1"/>
  <c r="F25" i="1"/>
  <c r="E25" i="1"/>
  <c r="D25" i="1"/>
  <c r="C25" i="1"/>
  <c r="B25" i="1"/>
  <c r="B25" i="14" s="1"/>
  <c r="C24" i="1"/>
  <c r="D24" i="1" s="1"/>
  <c r="E24" i="1" s="1"/>
  <c r="F24" i="1" s="1"/>
  <c r="G24" i="1" s="1"/>
  <c r="C8" i="1"/>
  <c r="C8" i="14" s="1"/>
  <c r="D8" i="1"/>
  <c r="D8" i="14" s="1"/>
  <c r="E8" i="1"/>
  <c r="E8" i="14" s="1"/>
  <c r="F8" i="1"/>
  <c r="F8" i="14" s="1"/>
  <c r="G8" i="1"/>
  <c r="C9" i="1"/>
  <c r="C9" i="14" s="1"/>
  <c r="D9" i="1"/>
  <c r="D9" i="14" s="1"/>
  <c r="E9" i="1"/>
  <c r="E9" i="14" s="1"/>
  <c r="F9" i="1"/>
  <c r="F9" i="14" s="1"/>
  <c r="G9" i="1"/>
  <c r="C10" i="1"/>
  <c r="C10" i="14" s="1"/>
  <c r="D10" i="1"/>
  <c r="D10" i="14" s="1"/>
  <c r="E10" i="1"/>
  <c r="E10" i="14" s="1"/>
  <c r="F10" i="1"/>
  <c r="F10" i="14" s="1"/>
  <c r="G10" i="1"/>
  <c r="C11" i="1"/>
  <c r="C11" i="14" s="1"/>
  <c r="D11" i="1"/>
  <c r="D11" i="14" s="1"/>
  <c r="E11" i="1"/>
  <c r="E11" i="14" s="1"/>
  <c r="F11" i="1"/>
  <c r="F11" i="14" s="1"/>
  <c r="G11" i="1"/>
  <c r="C12" i="1"/>
  <c r="C12" i="14" s="1"/>
  <c r="D12" i="1"/>
  <c r="D12" i="14" s="1"/>
  <c r="E12" i="1"/>
  <c r="E12" i="14" s="1"/>
  <c r="F12" i="1"/>
  <c r="F12" i="14" s="1"/>
  <c r="G12" i="1"/>
  <c r="C13" i="1"/>
  <c r="C13" i="14" s="1"/>
  <c r="D13" i="1"/>
  <c r="D13" i="14" s="1"/>
  <c r="E13" i="1"/>
  <c r="E13" i="14" s="1"/>
  <c r="F13" i="1"/>
  <c r="C14" i="1"/>
  <c r="C14" i="14" s="1"/>
  <c r="D14" i="1"/>
  <c r="D14" i="14" s="1"/>
  <c r="E14" i="1"/>
  <c r="E14" i="14" s="1"/>
  <c r="F14" i="1"/>
  <c r="C15" i="1"/>
  <c r="C15" i="14" s="1"/>
  <c r="D15" i="1"/>
  <c r="D15" i="14" s="1"/>
  <c r="E15" i="1"/>
  <c r="E15" i="14" s="1"/>
  <c r="F15" i="1"/>
  <c r="C16" i="1"/>
  <c r="C16" i="14" s="1"/>
  <c r="D16" i="1"/>
  <c r="D16" i="14" s="1"/>
  <c r="E16" i="1"/>
  <c r="E16" i="14" s="1"/>
  <c r="F16" i="1"/>
  <c r="C17" i="1"/>
  <c r="C17" i="14" s="1"/>
  <c r="D17" i="1"/>
  <c r="D17" i="14" s="1"/>
  <c r="E17" i="1"/>
  <c r="E17" i="14" s="1"/>
  <c r="F17" i="1"/>
  <c r="C18" i="1"/>
  <c r="C18" i="14" s="1"/>
  <c r="D18" i="1"/>
  <c r="D18" i="14" s="1"/>
  <c r="E18" i="1"/>
  <c r="E18" i="14" s="1"/>
  <c r="F18" i="1"/>
  <c r="G7" i="1"/>
  <c r="F7" i="1"/>
  <c r="F7" i="14" s="1"/>
  <c r="E7" i="1"/>
  <c r="E7" i="14" s="1"/>
  <c r="D7" i="1"/>
  <c r="D7" i="14" s="1"/>
  <c r="C7" i="1"/>
  <c r="C7" i="14" s="1"/>
  <c r="B8" i="1"/>
  <c r="B8" i="14" s="1"/>
  <c r="B9" i="1"/>
  <c r="B9" i="14" s="1"/>
  <c r="B10" i="1"/>
  <c r="B10" i="14" s="1"/>
  <c r="B11" i="1"/>
  <c r="B11" i="14" s="1"/>
  <c r="B12" i="1"/>
  <c r="B12" i="14" s="1"/>
  <c r="B13" i="1"/>
  <c r="B13" i="14" s="1"/>
  <c r="B14" i="1"/>
  <c r="B14" i="14" s="1"/>
  <c r="B15" i="1"/>
  <c r="B15" i="14" s="1"/>
  <c r="B16" i="1"/>
  <c r="B16" i="14" s="1"/>
  <c r="B17" i="1"/>
  <c r="B17" i="14" s="1"/>
  <c r="B18" i="1"/>
  <c r="B18" i="14" s="1"/>
  <c r="B7" i="1"/>
  <c r="B7" i="14" s="1"/>
  <c r="C6" i="1"/>
  <c r="D6" i="1" s="1"/>
  <c r="E6" i="1" s="1"/>
  <c r="F6" i="1" s="1"/>
  <c r="G6" i="1" s="1"/>
  <c r="H6" i="1" s="1"/>
  <c r="H24" i="1" s="1"/>
  <c r="H42" i="1" s="1"/>
  <c r="H60" i="1" s="1"/>
  <c r="S439" i="7" l="1"/>
  <c r="U439" i="7" s="1"/>
  <c r="U117" i="7"/>
  <c r="S421" i="7"/>
  <c r="U421" i="7" s="1"/>
  <c r="U99" i="7"/>
  <c r="S385" i="7"/>
  <c r="U385" i="7" s="1"/>
  <c r="U63" i="7"/>
  <c r="S367" i="7"/>
  <c r="U367" i="7" s="1"/>
  <c r="U45" i="7"/>
  <c r="S349" i="7"/>
  <c r="U349" i="7" s="1"/>
  <c r="U27" i="7"/>
  <c r="P127" i="4"/>
  <c r="N73" i="4"/>
  <c r="N75" i="4" s="1"/>
  <c r="Q127" i="4"/>
  <c r="P73" i="4"/>
  <c r="O73" i="4"/>
  <c r="V61" i="4"/>
  <c r="V115" i="4"/>
  <c r="O127" i="4"/>
  <c r="P129" i="4" s="1"/>
  <c r="N127" i="4"/>
  <c r="O109" i="4"/>
  <c r="V97" i="4"/>
  <c r="N55" i="4"/>
  <c r="N109" i="4"/>
  <c r="O91" i="4"/>
  <c r="V79" i="4"/>
  <c r="O37" i="4"/>
  <c r="V25" i="4"/>
  <c r="N91" i="4"/>
  <c r="N37" i="4"/>
  <c r="V43" i="4"/>
  <c r="O55" i="4"/>
  <c r="P91" i="4"/>
  <c r="Q73" i="4"/>
  <c r="P37" i="4"/>
  <c r="Q55" i="4"/>
  <c r="Q109" i="4"/>
  <c r="P55" i="4"/>
  <c r="P109" i="4"/>
  <c r="Q91" i="4"/>
  <c r="Q37" i="4"/>
  <c r="O437" i="7"/>
  <c r="V437" i="7" s="1"/>
  <c r="V115" i="7"/>
  <c r="R481" i="7"/>
  <c r="R476" i="7"/>
  <c r="R439" i="7"/>
  <c r="R447" i="7"/>
  <c r="R444" i="7"/>
  <c r="S420" i="7"/>
  <c r="U420" i="7" s="1"/>
  <c r="R425" i="7"/>
  <c r="R422" i="7"/>
  <c r="R430" i="7"/>
  <c r="R405" i="7"/>
  <c r="R252" i="7"/>
  <c r="R401" i="7"/>
  <c r="R410" i="7"/>
  <c r="R384" i="7"/>
  <c r="R391" i="7"/>
  <c r="R388" i="7"/>
  <c r="S366" i="7"/>
  <c r="U366" i="7" s="1"/>
  <c r="U205" i="7"/>
  <c r="R371" i="7"/>
  <c r="R368" i="7"/>
  <c r="R376" i="7"/>
  <c r="R351" i="7"/>
  <c r="R198" i="7"/>
  <c r="R347" i="7"/>
  <c r="R356" i="7"/>
  <c r="S473" i="7"/>
  <c r="U473" i="7" s="1"/>
  <c r="U312" i="7"/>
  <c r="U288" i="7"/>
  <c r="T290" i="7"/>
  <c r="U270" i="7"/>
  <c r="T272" i="7"/>
  <c r="R475" i="7"/>
  <c r="R478" i="7"/>
  <c r="R441" i="7"/>
  <c r="R288" i="7"/>
  <c r="S290" i="7" s="1"/>
  <c r="R437" i="7"/>
  <c r="R446" i="7"/>
  <c r="R270" i="7"/>
  <c r="R420" i="7"/>
  <c r="R427" i="7"/>
  <c r="R424" i="7"/>
  <c r="R407" i="7"/>
  <c r="R404" i="7"/>
  <c r="R412" i="7"/>
  <c r="R385" i="7"/>
  <c r="R393" i="7"/>
  <c r="R390" i="7"/>
  <c r="R366" i="7"/>
  <c r="R373" i="7"/>
  <c r="R370" i="7"/>
  <c r="S348" i="7"/>
  <c r="U348" i="7" s="1"/>
  <c r="U187" i="7"/>
  <c r="R353" i="7"/>
  <c r="R350" i="7"/>
  <c r="R358" i="7"/>
  <c r="R477" i="7"/>
  <c r="R324" i="7"/>
  <c r="R473" i="7"/>
  <c r="R480" i="7"/>
  <c r="S438" i="7"/>
  <c r="U438" i="7" s="1"/>
  <c r="R443" i="7"/>
  <c r="R440" i="7"/>
  <c r="R448" i="7"/>
  <c r="R421" i="7"/>
  <c r="R429" i="7"/>
  <c r="R426" i="7"/>
  <c r="R402" i="7"/>
  <c r="R409" i="7"/>
  <c r="R406" i="7"/>
  <c r="R387" i="7"/>
  <c r="R234" i="7"/>
  <c r="R383" i="7"/>
  <c r="R392" i="7"/>
  <c r="R367" i="7"/>
  <c r="R375" i="7"/>
  <c r="R372" i="7"/>
  <c r="R348" i="7"/>
  <c r="R355" i="7"/>
  <c r="R352" i="7"/>
  <c r="S383" i="7"/>
  <c r="U383" i="7" s="1"/>
  <c r="S365" i="7"/>
  <c r="U365" i="7" s="1"/>
  <c r="S347" i="7"/>
  <c r="U347" i="7" s="1"/>
  <c r="R479" i="7"/>
  <c r="R474" i="7"/>
  <c r="R482" i="7"/>
  <c r="R438" i="7"/>
  <c r="R445" i="7"/>
  <c r="R442" i="7"/>
  <c r="R423" i="7"/>
  <c r="R419" i="7"/>
  <c r="R428" i="7"/>
  <c r="R403" i="7"/>
  <c r="R411" i="7"/>
  <c r="R408" i="7"/>
  <c r="S384" i="7"/>
  <c r="U384" i="7" s="1"/>
  <c r="R389" i="7"/>
  <c r="R386" i="7"/>
  <c r="R394" i="7"/>
  <c r="R369" i="7"/>
  <c r="R216" i="7"/>
  <c r="R365" i="7"/>
  <c r="R374" i="7"/>
  <c r="R349" i="7"/>
  <c r="R357" i="7"/>
  <c r="R354" i="7"/>
  <c r="S324" i="7"/>
  <c r="S289" i="7" s="1"/>
  <c r="S437" i="7"/>
  <c r="U437" i="7" s="1"/>
  <c r="S419" i="7"/>
  <c r="U419" i="7" s="1"/>
  <c r="S236" i="7"/>
  <c r="T236" i="7"/>
  <c r="U234" i="7"/>
  <c r="S216" i="7"/>
  <c r="S198" i="7"/>
  <c r="Q437" i="7"/>
  <c r="P437" i="7"/>
  <c r="R138" i="6"/>
  <c r="N437" i="7"/>
  <c r="R135" i="6"/>
  <c r="U26" i="6"/>
  <c r="U61" i="6"/>
  <c r="U8" i="6"/>
  <c r="R134" i="6"/>
  <c r="R136" i="6"/>
  <c r="S132" i="6"/>
  <c r="U132" i="6" s="1"/>
  <c r="U79" i="6"/>
  <c r="R133" i="6"/>
  <c r="R139" i="6"/>
  <c r="S55" i="5"/>
  <c r="U55" i="5" s="1"/>
  <c r="U44" i="5"/>
  <c r="R142" i="6"/>
  <c r="S134" i="6"/>
  <c r="U134" i="6" s="1"/>
  <c r="S109" i="3"/>
  <c r="T111" i="3" s="1"/>
  <c r="R140" i="6"/>
  <c r="S37" i="6"/>
  <c r="T39" i="6" s="1"/>
  <c r="S135" i="6"/>
  <c r="U135" i="6" s="1"/>
  <c r="R137" i="6"/>
  <c r="H92" i="6"/>
  <c r="G143" i="6"/>
  <c r="S90" i="6"/>
  <c r="S131" i="6"/>
  <c r="U131" i="6" s="1"/>
  <c r="U78" i="6"/>
  <c r="R90" i="6"/>
  <c r="R131" i="6"/>
  <c r="R55" i="5"/>
  <c r="S133" i="6"/>
  <c r="U133" i="6" s="1"/>
  <c r="R141" i="6"/>
  <c r="U60" i="6"/>
  <c r="S72" i="6"/>
  <c r="R132" i="6"/>
  <c r="R37" i="6"/>
  <c r="R109" i="3"/>
  <c r="R37" i="3"/>
  <c r="S37" i="3"/>
  <c r="U25" i="3"/>
  <c r="S91" i="3"/>
  <c r="U79" i="3"/>
  <c r="R91" i="3"/>
  <c r="S73" i="7"/>
  <c r="S127" i="7"/>
  <c r="S449" i="7" s="1"/>
  <c r="S331" i="7"/>
  <c r="U331" i="7" s="1"/>
  <c r="S330" i="7"/>
  <c r="U330" i="7" s="1"/>
  <c r="S55" i="7"/>
  <c r="S65" i="1"/>
  <c r="U65" i="1" s="1"/>
  <c r="S11" i="1"/>
  <c r="U11" i="1" s="1"/>
  <c r="S47" i="1"/>
  <c r="U47" i="1" s="1"/>
  <c r="S29" i="1"/>
  <c r="U29" i="1" s="1"/>
  <c r="S180" i="7"/>
  <c r="S329" i="7"/>
  <c r="U329" i="7" s="1"/>
  <c r="S37" i="7"/>
  <c r="S109" i="7"/>
  <c r="S19" i="7"/>
  <c r="T21" i="7" s="1"/>
  <c r="S117" i="6"/>
  <c r="U117" i="6" s="1"/>
  <c r="S115" i="6"/>
  <c r="U115" i="6" s="1"/>
  <c r="S28" i="1"/>
  <c r="U28" i="1" s="1"/>
  <c r="S10" i="1"/>
  <c r="U10" i="1" s="1"/>
  <c r="S64" i="1"/>
  <c r="U64" i="1" s="1"/>
  <c r="S46" i="1"/>
  <c r="U46" i="1" s="1"/>
  <c r="S19" i="3"/>
  <c r="T21" i="3" s="1"/>
  <c r="S116" i="6"/>
  <c r="U116" i="6" s="1"/>
  <c r="G74" i="6"/>
  <c r="G57" i="5"/>
  <c r="S19" i="6"/>
  <c r="T21" i="6" s="1"/>
  <c r="S73" i="5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R340" i="7"/>
  <c r="G93" i="7"/>
  <c r="G92" i="7"/>
  <c r="G39" i="7"/>
  <c r="G38" i="7"/>
  <c r="G325" i="7"/>
  <c r="G485" i="7"/>
  <c r="H486" i="7" s="1"/>
  <c r="G200" i="7"/>
  <c r="G359" i="7"/>
  <c r="H361" i="7" s="1"/>
  <c r="G199" i="7"/>
  <c r="S45" i="1"/>
  <c r="U45" i="1" s="1"/>
  <c r="S27" i="1"/>
  <c r="U27" i="1" s="1"/>
  <c r="S62" i="1"/>
  <c r="U62" i="1" s="1"/>
  <c r="S9" i="1"/>
  <c r="U9" i="1" s="1"/>
  <c r="S44" i="1"/>
  <c r="U44" i="1" s="1"/>
  <c r="S8" i="1"/>
  <c r="U8" i="1" s="1"/>
  <c r="S26" i="1"/>
  <c r="U26" i="1" s="1"/>
  <c r="S63" i="1"/>
  <c r="U63" i="1" s="1"/>
  <c r="S114" i="6"/>
  <c r="U114" i="6" s="1"/>
  <c r="R339" i="7"/>
  <c r="D143" i="6"/>
  <c r="C143" i="6"/>
  <c r="E143" i="6"/>
  <c r="F143" i="6"/>
  <c r="B143" i="6"/>
  <c r="G21" i="6"/>
  <c r="U61" i="5"/>
  <c r="V61" i="5"/>
  <c r="G56" i="5"/>
  <c r="S61" i="1"/>
  <c r="U61" i="1" s="1"/>
  <c r="S113" i="6"/>
  <c r="U113" i="6" s="1"/>
  <c r="G125" i="6"/>
  <c r="H127" i="6" s="1"/>
  <c r="R53" i="1"/>
  <c r="R49" i="1"/>
  <c r="R45" i="1"/>
  <c r="R52" i="1"/>
  <c r="R48" i="1"/>
  <c r="R44" i="1"/>
  <c r="R51" i="1"/>
  <c r="R43" i="1"/>
  <c r="R47" i="1"/>
  <c r="R54" i="1"/>
  <c r="R46" i="1"/>
  <c r="R50" i="1"/>
  <c r="G8" i="14"/>
  <c r="S7" i="1"/>
  <c r="U7" i="1" s="1"/>
  <c r="D25" i="14"/>
  <c r="O36" i="14" s="1"/>
  <c r="O35" i="1"/>
  <c r="O31" i="1"/>
  <c r="O34" i="1"/>
  <c r="O30" i="1"/>
  <c r="O26" i="1"/>
  <c r="V26" i="1" s="1"/>
  <c r="O33" i="1"/>
  <c r="O28" i="1"/>
  <c r="V28" i="1" s="1"/>
  <c r="O36" i="1"/>
  <c r="O25" i="1"/>
  <c r="V25" i="1" s="1"/>
  <c r="O29" i="1"/>
  <c r="V29" i="1" s="1"/>
  <c r="O27" i="1"/>
  <c r="V27" i="1" s="1"/>
  <c r="O32" i="1"/>
  <c r="E43" i="14"/>
  <c r="P43" i="14" s="1"/>
  <c r="P51" i="1"/>
  <c r="P47" i="1"/>
  <c r="P43" i="1"/>
  <c r="P54" i="1"/>
  <c r="P50" i="1"/>
  <c r="P46" i="1"/>
  <c r="P53" i="1"/>
  <c r="P45" i="1"/>
  <c r="P49" i="1"/>
  <c r="P48" i="1"/>
  <c r="P52" i="1"/>
  <c r="P44" i="1"/>
  <c r="G44" i="14"/>
  <c r="S43" i="1"/>
  <c r="U43" i="1" s="1"/>
  <c r="F61" i="14"/>
  <c r="Q62" i="14" s="1"/>
  <c r="Q71" i="1"/>
  <c r="Q67" i="1"/>
  <c r="Q63" i="1"/>
  <c r="Q70" i="1"/>
  <c r="Q66" i="1"/>
  <c r="Q62" i="1"/>
  <c r="Q65" i="1"/>
  <c r="Q69" i="1"/>
  <c r="Q61" i="1"/>
  <c r="Q72" i="1"/>
  <c r="Q64" i="1"/>
  <c r="Q68" i="1"/>
  <c r="F25" i="14"/>
  <c r="Q25" i="14" s="1"/>
  <c r="Q33" i="1"/>
  <c r="Q29" i="1"/>
  <c r="Q36" i="1"/>
  <c r="Q32" i="1"/>
  <c r="Q28" i="1"/>
  <c r="Q31" i="1"/>
  <c r="Q27" i="1"/>
  <c r="Q26" i="1"/>
  <c r="Q25" i="1"/>
  <c r="Q35" i="1"/>
  <c r="Q34" i="1"/>
  <c r="Q30" i="1"/>
  <c r="C43" i="14"/>
  <c r="C55" i="14" s="1"/>
  <c r="N53" i="1"/>
  <c r="N49" i="1"/>
  <c r="N45" i="1"/>
  <c r="N52" i="1"/>
  <c r="N48" i="1"/>
  <c r="N44" i="1"/>
  <c r="N47" i="1"/>
  <c r="N50" i="1"/>
  <c r="N51" i="1"/>
  <c r="N43" i="1"/>
  <c r="N54" i="1"/>
  <c r="N46" i="1"/>
  <c r="D61" i="14"/>
  <c r="O70" i="14" s="1"/>
  <c r="O69" i="1"/>
  <c r="O65" i="1"/>
  <c r="V65" i="1" s="1"/>
  <c r="O61" i="1"/>
  <c r="V61" i="1" s="1"/>
  <c r="O72" i="1"/>
  <c r="O68" i="1"/>
  <c r="O64" i="1"/>
  <c r="V64" i="1" s="1"/>
  <c r="O67" i="1"/>
  <c r="O66" i="1"/>
  <c r="O70" i="1"/>
  <c r="O62" i="1"/>
  <c r="V62" i="1" s="1"/>
  <c r="O71" i="1"/>
  <c r="O63" i="1"/>
  <c r="V63" i="1" s="1"/>
  <c r="C25" i="14"/>
  <c r="N26" i="14" s="1"/>
  <c r="N36" i="1"/>
  <c r="N32" i="1"/>
  <c r="N35" i="1"/>
  <c r="N31" i="1"/>
  <c r="N27" i="1"/>
  <c r="N30" i="1"/>
  <c r="N26" i="1"/>
  <c r="N33" i="1"/>
  <c r="N34" i="1"/>
  <c r="N25" i="1"/>
  <c r="N28" i="1"/>
  <c r="N29" i="1"/>
  <c r="R36" i="1"/>
  <c r="R32" i="1"/>
  <c r="R35" i="1"/>
  <c r="R31" i="1"/>
  <c r="R27" i="1"/>
  <c r="R34" i="1"/>
  <c r="R28" i="1"/>
  <c r="R29" i="1"/>
  <c r="R30" i="1"/>
  <c r="R33" i="1"/>
  <c r="R25" i="1"/>
  <c r="R26" i="1"/>
  <c r="D43" i="14"/>
  <c r="O51" i="14" s="1"/>
  <c r="O52" i="1"/>
  <c r="O48" i="1"/>
  <c r="O44" i="1"/>
  <c r="V44" i="1" s="1"/>
  <c r="O51" i="1"/>
  <c r="O47" i="1"/>
  <c r="V47" i="1" s="1"/>
  <c r="O43" i="1"/>
  <c r="V43" i="1" s="1"/>
  <c r="O50" i="1"/>
  <c r="O53" i="1"/>
  <c r="O45" i="1"/>
  <c r="V45" i="1" s="1"/>
  <c r="O54" i="1"/>
  <c r="O46" i="1"/>
  <c r="V46" i="1" s="1"/>
  <c r="O49" i="1"/>
  <c r="E61" i="14"/>
  <c r="P71" i="14" s="1"/>
  <c r="P72" i="1"/>
  <c r="P68" i="1"/>
  <c r="P64" i="1"/>
  <c r="P71" i="1"/>
  <c r="P67" i="1"/>
  <c r="P63" i="1"/>
  <c r="P70" i="1"/>
  <c r="P62" i="1"/>
  <c r="P66" i="1"/>
  <c r="P69" i="1"/>
  <c r="P61" i="1"/>
  <c r="P65" i="1"/>
  <c r="E25" i="14"/>
  <c r="P27" i="14" s="1"/>
  <c r="P34" i="1"/>
  <c r="P30" i="1"/>
  <c r="P33" i="1"/>
  <c r="P29" i="1"/>
  <c r="P25" i="1"/>
  <c r="P36" i="1"/>
  <c r="P32" i="1"/>
  <c r="P31" i="1"/>
  <c r="P28" i="1"/>
  <c r="P27" i="1"/>
  <c r="P26" i="1"/>
  <c r="P35" i="1"/>
  <c r="G26" i="14"/>
  <c r="S25" i="1"/>
  <c r="U25" i="1" s="1"/>
  <c r="F43" i="14"/>
  <c r="Q43" i="14" s="1"/>
  <c r="Q54" i="1"/>
  <c r="Q50" i="1"/>
  <c r="Q46" i="1"/>
  <c r="Q53" i="1"/>
  <c r="Q49" i="1"/>
  <c r="Q45" i="1"/>
  <c r="Q48" i="1"/>
  <c r="Q52" i="1"/>
  <c r="Q44" i="1"/>
  <c r="Q51" i="1"/>
  <c r="Q43" i="1"/>
  <c r="Q47" i="1"/>
  <c r="C61" i="14"/>
  <c r="N68" i="14" s="1"/>
  <c r="N70" i="1"/>
  <c r="N66" i="1"/>
  <c r="N62" i="1"/>
  <c r="N69" i="1"/>
  <c r="N65" i="1"/>
  <c r="N61" i="1"/>
  <c r="N72" i="1"/>
  <c r="N64" i="1"/>
  <c r="N67" i="1"/>
  <c r="N68" i="1"/>
  <c r="N71" i="1"/>
  <c r="N63" i="1"/>
  <c r="R70" i="1"/>
  <c r="R66" i="1"/>
  <c r="R62" i="1"/>
  <c r="R69" i="1"/>
  <c r="R65" i="1"/>
  <c r="R61" i="1"/>
  <c r="R68" i="1"/>
  <c r="R72" i="1"/>
  <c r="R64" i="1"/>
  <c r="R71" i="1"/>
  <c r="R63" i="1"/>
  <c r="R67" i="1"/>
  <c r="G111" i="3"/>
  <c r="G39" i="3"/>
  <c r="G55" i="1"/>
  <c r="M38" i="5"/>
  <c r="G39" i="6"/>
  <c r="G92" i="6"/>
  <c r="G19" i="1"/>
  <c r="G37" i="1"/>
  <c r="G21" i="3"/>
  <c r="G73" i="1"/>
  <c r="G93" i="3"/>
  <c r="F18" i="14"/>
  <c r="F54" i="14"/>
  <c r="F72" i="14"/>
  <c r="R18" i="1"/>
  <c r="F36" i="14"/>
  <c r="R17" i="1"/>
  <c r="F35" i="14"/>
  <c r="F17" i="14"/>
  <c r="F71" i="14"/>
  <c r="C74" i="5"/>
  <c r="F53" i="14"/>
  <c r="R123" i="6"/>
  <c r="O422" i="7"/>
  <c r="V422" i="7" s="1"/>
  <c r="P419" i="7"/>
  <c r="R124" i="6"/>
  <c r="E56" i="5"/>
  <c r="E57" i="5"/>
  <c r="R121" i="6"/>
  <c r="R338" i="7"/>
  <c r="R337" i="7"/>
  <c r="R122" i="6"/>
  <c r="R16" i="1"/>
  <c r="F70" i="14"/>
  <c r="F16" i="14"/>
  <c r="F52" i="14"/>
  <c r="R336" i="7"/>
  <c r="F34" i="14"/>
  <c r="R15" i="1"/>
  <c r="F15" i="14"/>
  <c r="F33" i="14"/>
  <c r="F69" i="14"/>
  <c r="F51" i="14"/>
  <c r="R335" i="7"/>
  <c r="Q372" i="7"/>
  <c r="P330" i="7"/>
  <c r="E74" i="7"/>
  <c r="E92" i="7"/>
  <c r="N473" i="7"/>
  <c r="G7" i="14"/>
  <c r="R14" i="1"/>
  <c r="G25" i="14"/>
  <c r="F32" i="14"/>
  <c r="F14" i="14"/>
  <c r="G61" i="14"/>
  <c r="F68" i="14"/>
  <c r="G43" i="14"/>
  <c r="F50" i="14"/>
  <c r="D449" i="7"/>
  <c r="P355" i="7"/>
  <c r="P448" i="7"/>
  <c r="B55" i="14"/>
  <c r="D111" i="3"/>
  <c r="N427" i="7"/>
  <c r="P353" i="7"/>
  <c r="M413" i="7"/>
  <c r="Q420" i="7"/>
  <c r="N423" i="7"/>
  <c r="O475" i="7"/>
  <c r="V475" i="7" s="1"/>
  <c r="N357" i="7"/>
  <c r="P7" i="14"/>
  <c r="P12" i="14"/>
  <c r="P16" i="14"/>
  <c r="P17" i="14"/>
  <c r="P13" i="14"/>
  <c r="P8" i="14"/>
  <c r="P18" i="14"/>
  <c r="P10" i="14"/>
  <c r="E19" i="14"/>
  <c r="P14" i="14"/>
  <c r="P9" i="14"/>
  <c r="P15" i="14"/>
  <c r="G63" i="14"/>
  <c r="G65" i="14"/>
  <c r="Q8" i="14"/>
  <c r="Q12" i="14"/>
  <c r="Q7" i="14"/>
  <c r="Q10" i="14"/>
  <c r="Q9" i="14"/>
  <c r="Q11" i="14"/>
  <c r="B37" i="14"/>
  <c r="F31" i="14"/>
  <c r="G45" i="14"/>
  <c r="G47" i="14"/>
  <c r="M19" i="14"/>
  <c r="M37" i="14"/>
  <c r="M55" i="14"/>
  <c r="M73" i="14"/>
  <c r="Q142" i="6"/>
  <c r="N474" i="7"/>
  <c r="B19" i="14"/>
  <c r="N9" i="14"/>
  <c r="N17" i="14"/>
  <c r="N10" i="14"/>
  <c r="N11" i="14"/>
  <c r="N14" i="14"/>
  <c r="N16" i="14"/>
  <c r="N13" i="14"/>
  <c r="N7" i="14"/>
  <c r="N12" i="14"/>
  <c r="N15" i="14"/>
  <c r="N18" i="14"/>
  <c r="N8" i="14"/>
  <c r="C19" i="14"/>
  <c r="P11" i="14"/>
  <c r="G9" i="14"/>
  <c r="G27" i="14"/>
  <c r="G29" i="14"/>
  <c r="G62" i="14"/>
  <c r="G64" i="14"/>
  <c r="G66" i="14"/>
  <c r="E20" i="7"/>
  <c r="G11" i="14"/>
  <c r="G30" i="14"/>
  <c r="F49" i="14"/>
  <c r="O12" i="14"/>
  <c r="O7" i="14"/>
  <c r="V7" i="14" s="1"/>
  <c r="O17" i="14"/>
  <c r="O18" i="14"/>
  <c r="O8" i="14"/>
  <c r="V8" i="14" s="1"/>
  <c r="D19" i="14"/>
  <c r="O11" i="14"/>
  <c r="V11" i="14" s="1"/>
  <c r="O16" i="14"/>
  <c r="O13" i="14"/>
  <c r="O15" i="14"/>
  <c r="O14" i="14"/>
  <c r="O9" i="14"/>
  <c r="V9" i="14" s="1"/>
  <c r="O10" i="14"/>
  <c r="V10" i="14" s="1"/>
  <c r="F13" i="14"/>
  <c r="G12" i="14"/>
  <c r="G46" i="14"/>
  <c r="G48" i="14"/>
  <c r="B73" i="14"/>
  <c r="F67" i="14"/>
  <c r="N358" i="7"/>
  <c r="R119" i="6"/>
  <c r="R118" i="6"/>
  <c r="M377" i="7"/>
  <c r="M359" i="7"/>
  <c r="F200" i="7"/>
  <c r="Q402" i="7"/>
  <c r="N484" i="7"/>
  <c r="N421" i="7"/>
  <c r="R13" i="2"/>
  <c r="R13" i="1"/>
  <c r="P404" i="7"/>
  <c r="F39" i="7"/>
  <c r="C182" i="7"/>
  <c r="N429" i="7"/>
  <c r="O409" i="7"/>
  <c r="N367" i="7"/>
  <c r="C341" i="7"/>
  <c r="Q365" i="7"/>
  <c r="P426" i="7"/>
  <c r="P389" i="7"/>
  <c r="F57" i="5"/>
  <c r="Q120" i="6"/>
  <c r="N428" i="7"/>
  <c r="N419" i="7"/>
  <c r="E56" i="7"/>
  <c r="E128" i="7"/>
  <c r="E38" i="7"/>
  <c r="C92" i="7"/>
  <c r="E110" i="7"/>
  <c r="C111" i="4"/>
  <c r="F39" i="4"/>
  <c r="D93" i="3"/>
  <c r="F128" i="7"/>
  <c r="N476" i="7"/>
  <c r="D413" i="7"/>
  <c r="M125" i="6"/>
  <c r="O474" i="7"/>
  <c r="V474" i="7" s="1"/>
  <c r="E111" i="3"/>
  <c r="B125" i="6"/>
  <c r="C111" i="3"/>
  <c r="B38" i="5"/>
  <c r="P131" i="6"/>
  <c r="B20" i="7"/>
  <c r="B56" i="7"/>
  <c r="B110" i="7"/>
  <c r="M143" i="6"/>
  <c r="R7" i="2"/>
  <c r="D39" i="3"/>
  <c r="Q484" i="7"/>
  <c r="E485" i="7"/>
  <c r="P481" i="7"/>
  <c r="F57" i="7"/>
  <c r="N480" i="7"/>
  <c r="Q476" i="7"/>
  <c r="P446" i="7"/>
  <c r="P442" i="7"/>
  <c r="O483" i="7"/>
  <c r="O479" i="7"/>
  <c r="O448" i="7"/>
  <c r="O444" i="7"/>
  <c r="P484" i="7"/>
  <c r="P480" i="7"/>
  <c r="O476" i="7"/>
  <c r="V476" i="7" s="1"/>
  <c r="P473" i="7"/>
  <c r="F289" i="7"/>
  <c r="F449" i="7"/>
  <c r="P445" i="7"/>
  <c r="P441" i="7"/>
  <c r="Q483" i="7"/>
  <c r="Q479" i="7"/>
  <c r="E289" i="7"/>
  <c r="E449" i="7"/>
  <c r="O445" i="7"/>
  <c r="O441" i="7"/>
  <c r="N438" i="7"/>
  <c r="N422" i="7"/>
  <c r="N409" i="7"/>
  <c r="N403" i="7"/>
  <c r="N426" i="7"/>
  <c r="Q422" i="7"/>
  <c r="O412" i="7"/>
  <c r="O408" i="7"/>
  <c r="P392" i="7"/>
  <c r="P388" i="7"/>
  <c r="P430" i="7"/>
  <c r="P422" i="7"/>
  <c r="M271" i="7"/>
  <c r="M431" i="7"/>
  <c r="N410" i="7"/>
  <c r="O402" i="7"/>
  <c r="P424" i="7"/>
  <c r="N375" i="7"/>
  <c r="O368" i="7"/>
  <c r="V368" i="7" s="1"/>
  <c r="Q428" i="7"/>
  <c r="O384" i="7"/>
  <c r="V384" i="7" s="1"/>
  <c r="O392" i="7"/>
  <c r="O385" i="7"/>
  <c r="V385" i="7" s="1"/>
  <c r="O393" i="7"/>
  <c r="O372" i="7"/>
  <c r="N368" i="7"/>
  <c r="P358" i="7"/>
  <c r="N353" i="7"/>
  <c r="N349" i="7"/>
  <c r="Q408" i="7"/>
  <c r="P409" i="7"/>
  <c r="P406" i="7"/>
  <c r="N370" i="7"/>
  <c r="N365" i="7"/>
  <c r="O358" i="7"/>
  <c r="O421" i="7"/>
  <c r="V421" i="7" s="1"/>
  <c r="O420" i="7"/>
  <c r="V420" i="7" s="1"/>
  <c r="O428" i="7"/>
  <c r="O405" i="7"/>
  <c r="N394" i="7"/>
  <c r="P368" i="7"/>
  <c r="P369" i="7"/>
  <c r="P366" i="7"/>
  <c r="P374" i="7"/>
  <c r="O351" i="7"/>
  <c r="Q351" i="7"/>
  <c r="Q348" i="7"/>
  <c r="Q356" i="7"/>
  <c r="N333" i="7"/>
  <c r="O401" i="7"/>
  <c r="F235" i="7"/>
  <c r="F395" i="7"/>
  <c r="Q391" i="7"/>
  <c r="Q388" i="7"/>
  <c r="B235" i="7"/>
  <c r="B395" i="7"/>
  <c r="P351" i="7"/>
  <c r="Q337" i="7"/>
  <c r="Q333" i="7"/>
  <c r="O330" i="7"/>
  <c r="V330" i="7" s="1"/>
  <c r="Q338" i="7"/>
  <c r="O332" i="7"/>
  <c r="V332" i="7" s="1"/>
  <c r="O337" i="7"/>
  <c r="N374" i="7"/>
  <c r="P339" i="7"/>
  <c r="P335" i="7"/>
  <c r="R330" i="7"/>
  <c r="P336" i="7"/>
  <c r="F182" i="7"/>
  <c r="E181" i="7"/>
  <c r="E341" i="7"/>
  <c r="O367" i="7"/>
  <c r="V367" i="7" s="1"/>
  <c r="P387" i="7"/>
  <c r="O411" i="7"/>
  <c r="P483" i="7"/>
  <c r="B485" i="7"/>
  <c r="Q438" i="7"/>
  <c r="N447" i="7"/>
  <c r="B289" i="7"/>
  <c r="B449" i="7"/>
  <c r="P383" i="7"/>
  <c r="N366" i="7"/>
  <c r="P349" i="7"/>
  <c r="N347" i="7"/>
  <c r="N331" i="7"/>
  <c r="E377" i="7"/>
  <c r="N329" i="7"/>
  <c r="P479" i="7"/>
  <c r="P475" i="7"/>
  <c r="N445" i="7"/>
  <c r="N441" i="7"/>
  <c r="Q482" i="7"/>
  <c r="Q478" i="7"/>
  <c r="Q447" i="7"/>
  <c r="Q443" i="7"/>
  <c r="N440" i="7"/>
  <c r="N483" i="7"/>
  <c r="N479" i="7"/>
  <c r="N448" i="7"/>
  <c r="N444" i="7"/>
  <c r="Q440" i="7"/>
  <c r="O482" i="7"/>
  <c r="O478" i="7"/>
  <c r="Q475" i="7"/>
  <c r="Q448" i="7"/>
  <c r="Q444" i="7"/>
  <c r="P440" i="7"/>
  <c r="Q427" i="7"/>
  <c r="Q421" i="7"/>
  <c r="N407" i="7"/>
  <c r="P425" i="7"/>
  <c r="Q429" i="7"/>
  <c r="Q411" i="7"/>
  <c r="Q407" i="7"/>
  <c r="N404" i="7"/>
  <c r="N391" i="7"/>
  <c r="N387" i="7"/>
  <c r="P429" i="7"/>
  <c r="E271" i="7"/>
  <c r="E431" i="7"/>
  <c r="N408" i="7"/>
  <c r="N386" i="7"/>
  <c r="P421" i="7"/>
  <c r="N411" i="7"/>
  <c r="N373" i="7"/>
  <c r="D217" i="7"/>
  <c r="D377" i="7"/>
  <c r="B271" i="7"/>
  <c r="B431" i="7"/>
  <c r="O383" i="7"/>
  <c r="V383" i="7" s="1"/>
  <c r="O394" i="7"/>
  <c r="O387" i="7"/>
  <c r="Q376" i="7"/>
  <c r="Q371" i="7"/>
  <c r="O365" i="7"/>
  <c r="V365" i="7" s="1"/>
  <c r="P356" i="7"/>
  <c r="P352" i="7"/>
  <c r="P347" i="7"/>
  <c r="P403" i="7"/>
  <c r="P411" i="7"/>
  <c r="P408" i="7"/>
  <c r="N384" i="7"/>
  <c r="Q368" i="7"/>
  <c r="F217" i="7"/>
  <c r="F377" i="7"/>
  <c r="O356" i="7"/>
  <c r="N350" i="7"/>
  <c r="O423" i="7"/>
  <c r="O419" i="7"/>
  <c r="V419" i="7" s="1"/>
  <c r="D271" i="7"/>
  <c r="D431" i="7"/>
  <c r="N388" i="7"/>
  <c r="P371" i="7"/>
  <c r="P365" i="7"/>
  <c r="P376" i="7"/>
  <c r="O353" i="7"/>
  <c r="Q353" i="7"/>
  <c r="Q347" i="7"/>
  <c r="Q358" i="7"/>
  <c r="N335" i="7"/>
  <c r="Q385" i="7"/>
  <c r="Q393" i="7"/>
  <c r="Q390" i="7"/>
  <c r="Q374" i="7"/>
  <c r="O340" i="7"/>
  <c r="O336" i="7"/>
  <c r="R332" i="7"/>
  <c r="R329" i="7"/>
  <c r="Q340" i="7"/>
  <c r="D181" i="7"/>
  <c r="D341" i="7"/>
  <c r="O339" i="7"/>
  <c r="Q367" i="7"/>
  <c r="N356" i="7"/>
  <c r="N348" i="7"/>
  <c r="N338" i="7"/>
  <c r="N334" i="7"/>
  <c r="N330" i="7"/>
  <c r="P338" i="7"/>
  <c r="O331" i="7"/>
  <c r="V331" i="7" s="1"/>
  <c r="O375" i="7"/>
  <c r="P385" i="7"/>
  <c r="Q412" i="7"/>
  <c r="O403" i="7"/>
  <c r="P357" i="7"/>
  <c r="B181" i="7"/>
  <c r="B341" i="7"/>
  <c r="E217" i="7"/>
  <c r="E359" i="7"/>
  <c r="P393" i="7"/>
  <c r="N482" i="7"/>
  <c r="N478" i="7"/>
  <c r="P444" i="7"/>
  <c r="O440" i="7"/>
  <c r="V440" i="7" s="1"/>
  <c r="O481" i="7"/>
  <c r="O477" i="7"/>
  <c r="O446" i="7"/>
  <c r="O442" i="7"/>
  <c r="P438" i="7"/>
  <c r="P482" i="7"/>
  <c r="P478" i="7"/>
  <c r="N475" i="7"/>
  <c r="P447" i="7"/>
  <c r="P443" i="7"/>
  <c r="P439" i="7"/>
  <c r="C325" i="7"/>
  <c r="C485" i="7"/>
  <c r="Q481" i="7"/>
  <c r="Q477" i="7"/>
  <c r="O447" i="7"/>
  <c r="O443" i="7"/>
  <c r="O439" i="7"/>
  <c r="V439" i="7" s="1"/>
  <c r="Q425" i="7"/>
  <c r="P420" i="7"/>
  <c r="N405" i="7"/>
  <c r="P386" i="7"/>
  <c r="N424" i="7"/>
  <c r="Q430" i="7"/>
  <c r="O410" i="7"/>
  <c r="O406" i="7"/>
  <c r="P394" i="7"/>
  <c r="P390" i="7"/>
  <c r="Q426" i="7"/>
  <c r="N420" i="7"/>
  <c r="F253" i="7"/>
  <c r="F413" i="7"/>
  <c r="N406" i="7"/>
  <c r="N401" i="7"/>
  <c r="P384" i="7"/>
  <c r="Q410" i="7"/>
  <c r="M235" i="7"/>
  <c r="M395" i="7"/>
  <c r="N371" i="7"/>
  <c r="P350" i="7"/>
  <c r="E253" i="7"/>
  <c r="E413" i="7"/>
  <c r="O388" i="7"/>
  <c r="O386" i="7"/>
  <c r="V386" i="7" s="1"/>
  <c r="O389" i="7"/>
  <c r="Q375" i="7"/>
  <c r="O370" i="7"/>
  <c r="N376" i="7"/>
  <c r="N355" i="7"/>
  <c r="N351" i="7"/>
  <c r="P405" i="7"/>
  <c r="P402" i="7"/>
  <c r="P410" i="7"/>
  <c r="O376" i="7"/>
  <c r="O366" i="7"/>
  <c r="V366" i="7" s="1"/>
  <c r="B217" i="7"/>
  <c r="B377" i="7"/>
  <c r="O354" i="7"/>
  <c r="P348" i="7"/>
  <c r="O425" i="7"/>
  <c r="O424" i="7"/>
  <c r="O430" i="7"/>
  <c r="N392" i="7"/>
  <c r="P373" i="7"/>
  <c r="P370" i="7"/>
  <c r="Q350" i="7"/>
  <c r="O355" i="7"/>
  <c r="Q355" i="7"/>
  <c r="Q352" i="7"/>
  <c r="O329" i="7"/>
  <c r="V329" i="7" s="1"/>
  <c r="N337" i="7"/>
  <c r="Q386" i="7"/>
  <c r="Q387" i="7"/>
  <c r="Q384" i="7"/>
  <c r="Q392" i="7"/>
  <c r="Q370" i="7"/>
  <c r="Q339" i="7"/>
  <c r="Q335" i="7"/>
  <c r="Q334" i="7"/>
  <c r="O333" i="7"/>
  <c r="O371" i="7"/>
  <c r="Q366" i="7"/>
  <c r="N352" i="7"/>
  <c r="O357" i="7"/>
  <c r="P337" i="7"/>
  <c r="P333" i="7"/>
  <c r="Q329" i="7"/>
  <c r="P340" i="7"/>
  <c r="F199" i="7"/>
  <c r="F359" i="7"/>
  <c r="P391" i="7"/>
  <c r="N402" i="7"/>
  <c r="F485" i="7"/>
  <c r="M289" i="7"/>
  <c r="Q439" i="7"/>
  <c r="N383" i="7"/>
  <c r="O369" i="7"/>
  <c r="O348" i="7"/>
  <c r="V348" i="7" s="1"/>
  <c r="R331" i="7"/>
  <c r="E199" i="7"/>
  <c r="C181" i="7"/>
  <c r="P477" i="7"/>
  <c r="N443" i="7"/>
  <c r="N439" i="7"/>
  <c r="Q480" i="7"/>
  <c r="P476" i="7"/>
  <c r="D290" i="7"/>
  <c r="C289" i="7"/>
  <c r="C449" i="7"/>
  <c r="Q445" i="7"/>
  <c r="Q441" i="7"/>
  <c r="D485" i="7"/>
  <c r="N481" i="7"/>
  <c r="N477" i="7"/>
  <c r="Q474" i="7"/>
  <c r="N446" i="7"/>
  <c r="N442" i="7"/>
  <c r="O438" i="7"/>
  <c r="V438" i="7" s="1"/>
  <c r="O484" i="7"/>
  <c r="O480" i="7"/>
  <c r="P474" i="7"/>
  <c r="Q446" i="7"/>
  <c r="Q442" i="7"/>
  <c r="Q423" i="7"/>
  <c r="C271" i="7"/>
  <c r="C431" i="7"/>
  <c r="O404" i="7"/>
  <c r="V404" i="7" s="1"/>
  <c r="P427" i="7"/>
  <c r="P423" i="7"/>
  <c r="C253" i="7"/>
  <c r="C413" i="7"/>
  <c r="Q409" i="7"/>
  <c r="Q405" i="7"/>
  <c r="N393" i="7"/>
  <c r="N389" i="7"/>
  <c r="Q424" i="7"/>
  <c r="Q419" i="7"/>
  <c r="N412" i="7"/>
  <c r="Q404" i="7"/>
  <c r="C235" i="7"/>
  <c r="C395" i="7"/>
  <c r="P428" i="7"/>
  <c r="Q406" i="7"/>
  <c r="C217" i="7"/>
  <c r="C377" i="7"/>
  <c r="N369" i="7"/>
  <c r="N425" i="7"/>
  <c r="O407" i="7"/>
  <c r="Q403" i="7"/>
  <c r="O390" i="7"/>
  <c r="D235" i="7"/>
  <c r="D395" i="7"/>
  <c r="O391" i="7"/>
  <c r="Q373" i="7"/>
  <c r="Q369" i="7"/>
  <c r="D199" i="7"/>
  <c r="D359" i="7"/>
  <c r="P354" i="7"/>
  <c r="O350" i="7"/>
  <c r="V350" i="7" s="1"/>
  <c r="N430" i="7"/>
  <c r="P407" i="7"/>
  <c r="P401" i="7"/>
  <c r="P412" i="7"/>
  <c r="N372" i="7"/>
  <c r="C199" i="7"/>
  <c r="C359" i="7"/>
  <c r="O352" i="7"/>
  <c r="O347" i="7"/>
  <c r="V347" i="7" s="1"/>
  <c r="O427" i="7"/>
  <c r="O426" i="7"/>
  <c r="O429" i="7"/>
  <c r="N390" i="7"/>
  <c r="N385" i="7"/>
  <c r="P367" i="7"/>
  <c r="P375" i="7"/>
  <c r="P372" i="7"/>
  <c r="O349" i="7"/>
  <c r="V349" i="7" s="1"/>
  <c r="Q349" i="7"/>
  <c r="Q357" i="7"/>
  <c r="Q354" i="7"/>
  <c r="N339" i="7"/>
  <c r="Q389" i="7"/>
  <c r="Q383" i="7"/>
  <c r="Q394" i="7"/>
  <c r="O374" i="7"/>
  <c r="O338" i="7"/>
  <c r="O334" i="7"/>
  <c r="P331" i="7"/>
  <c r="Q336" i="7"/>
  <c r="O335" i="7"/>
  <c r="F271" i="7"/>
  <c r="F431" i="7"/>
  <c r="N340" i="7"/>
  <c r="N336" i="7"/>
  <c r="Q332" i="7"/>
  <c r="P334" i="7"/>
  <c r="P332" i="7"/>
  <c r="B199" i="7"/>
  <c r="B359" i="7"/>
  <c r="N332" i="7"/>
  <c r="O373" i="7"/>
  <c r="E235" i="7"/>
  <c r="E395" i="7"/>
  <c r="O473" i="7"/>
  <c r="V473" i="7" s="1"/>
  <c r="B253" i="7"/>
  <c r="B413" i="7"/>
  <c r="N354" i="7"/>
  <c r="M181" i="7"/>
  <c r="M341" i="7"/>
  <c r="F181" i="7"/>
  <c r="F341" i="7"/>
  <c r="P329" i="7"/>
  <c r="M253" i="7"/>
  <c r="M217" i="7"/>
  <c r="Q331" i="7"/>
  <c r="Q330" i="7"/>
  <c r="Q473" i="7"/>
  <c r="D289" i="7"/>
  <c r="D253" i="7"/>
  <c r="Q401" i="7"/>
  <c r="M199" i="7"/>
  <c r="Q324" i="7"/>
  <c r="E325" i="7"/>
  <c r="O324" i="7"/>
  <c r="V324" i="7" s="1"/>
  <c r="Q288" i="7"/>
  <c r="O288" i="7"/>
  <c r="V288" i="7" s="1"/>
  <c r="P270" i="7"/>
  <c r="N270" i="7"/>
  <c r="N272" i="7" s="1"/>
  <c r="Q252" i="7"/>
  <c r="O234" i="7"/>
  <c r="V234" i="7" s="1"/>
  <c r="N234" i="7"/>
  <c r="N236" i="7" s="1"/>
  <c r="Q216" i="7"/>
  <c r="O216" i="7"/>
  <c r="V216" i="7" s="1"/>
  <c r="N198" i="7"/>
  <c r="P180" i="7"/>
  <c r="O180" i="7"/>
  <c r="V180" i="7" s="1"/>
  <c r="N180" i="7"/>
  <c r="N182" i="7" s="1"/>
  <c r="N324" i="7"/>
  <c r="P288" i="7"/>
  <c r="P324" i="7"/>
  <c r="F290" i="7"/>
  <c r="P252" i="7"/>
  <c r="C200" i="7"/>
  <c r="O198" i="7"/>
  <c r="V198" i="7" s="1"/>
  <c r="P216" i="7"/>
  <c r="Q198" i="7"/>
  <c r="F272" i="7"/>
  <c r="N288" i="7"/>
  <c r="E290" i="7"/>
  <c r="E272" i="7"/>
  <c r="D218" i="7"/>
  <c r="P198" i="7"/>
  <c r="N216" i="7"/>
  <c r="D182" i="7"/>
  <c r="E182" i="7"/>
  <c r="C254" i="7"/>
  <c r="F254" i="7"/>
  <c r="N252" i="7"/>
  <c r="P234" i="7"/>
  <c r="E254" i="7"/>
  <c r="F218" i="7"/>
  <c r="O270" i="7"/>
  <c r="V270" i="7" s="1"/>
  <c r="D272" i="7"/>
  <c r="D254" i="7"/>
  <c r="Q234" i="7"/>
  <c r="C290" i="7"/>
  <c r="D325" i="7"/>
  <c r="F325" i="7"/>
  <c r="C272" i="7"/>
  <c r="Q270" i="7"/>
  <c r="C236" i="7"/>
  <c r="C218" i="7"/>
  <c r="D236" i="7"/>
  <c r="E236" i="7"/>
  <c r="D200" i="7"/>
  <c r="O252" i="7"/>
  <c r="F236" i="7"/>
  <c r="E200" i="7"/>
  <c r="Q180" i="7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O137" i="6"/>
  <c r="Q122" i="6"/>
  <c r="N137" i="6"/>
  <c r="O131" i="6"/>
  <c r="V131" i="6" s="1"/>
  <c r="P132" i="6"/>
  <c r="P135" i="6"/>
  <c r="P118" i="6"/>
  <c r="P114" i="6"/>
  <c r="D125" i="6"/>
  <c r="N120" i="6"/>
  <c r="R116" i="6"/>
  <c r="R113" i="6"/>
  <c r="N119" i="6"/>
  <c r="P137" i="6"/>
  <c r="Q140" i="6"/>
  <c r="P115" i="6"/>
  <c r="E125" i="6"/>
  <c r="Q138" i="6"/>
  <c r="Q137" i="6"/>
  <c r="O133" i="6"/>
  <c r="V133" i="6" s="1"/>
  <c r="Q123" i="6"/>
  <c r="O117" i="6"/>
  <c r="V117" i="6" s="1"/>
  <c r="Q124" i="6"/>
  <c r="Q119" i="6"/>
  <c r="P140" i="6"/>
  <c r="N131" i="6"/>
  <c r="N124" i="6"/>
  <c r="O134" i="6"/>
  <c r="V134" i="6" s="1"/>
  <c r="O142" i="6"/>
  <c r="O135" i="6"/>
  <c r="V135" i="6" s="1"/>
  <c r="Q116" i="6"/>
  <c r="P136" i="6"/>
  <c r="P138" i="6"/>
  <c r="C125" i="6"/>
  <c r="Q117" i="6"/>
  <c r="O123" i="6"/>
  <c r="P119" i="6"/>
  <c r="N115" i="6"/>
  <c r="R117" i="6"/>
  <c r="N121" i="6"/>
  <c r="Q135" i="6"/>
  <c r="Q132" i="6"/>
  <c r="P123" i="6"/>
  <c r="P120" i="6"/>
  <c r="O136" i="6"/>
  <c r="V136" i="6" s="1"/>
  <c r="N136" i="6"/>
  <c r="N132" i="6"/>
  <c r="O122" i="6"/>
  <c r="R115" i="6"/>
  <c r="F125" i="6"/>
  <c r="D128" i="7"/>
  <c r="N135" i="6"/>
  <c r="O140" i="6"/>
  <c r="N142" i="6"/>
  <c r="Q115" i="6"/>
  <c r="N133" i="6"/>
  <c r="N141" i="6"/>
  <c r="P139" i="6"/>
  <c r="P142" i="6"/>
  <c r="O121" i="6"/>
  <c r="N116" i="6"/>
  <c r="O114" i="6"/>
  <c r="V114" i="6" s="1"/>
  <c r="N118" i="6"/>
  <c r="N114" i="6"/>
  <c r="N113" i="6"/>
  <c r="N123" i="6"/>
  <c r="Q131" i="6"/>
  <c r="Q136" i="6"/>
  <c r="N122" i="6"/>
  <c r="P122" i="6"/>
  <c r="Q134" i="6"/>
  <c r="Q121" i="6"/>
  <c r="R114" i="6"/>
  <c r="Q118" i="6"/>
  <c r="P133" i="6"/>
  <c r="C128" i="7"/>
  <c r="O124" i="6"/>
  <c r="O141" i="6"/>
  <c r="O138" i="6"/>
  <c r="N134" i="6"/>
  <c r="O139" i="6"/>
  <c r="P141" i="6"/>
  <c r="O120" i="6"/>
  <c r="O115" i="6"/>
  <c r="V115" i="6" s="1"/>
  <c r="O118" i="6"/>
  <c r="V118" i="6" s="1"/>
  <c r="P117" i="6"/>
  <c r="P113" i="6"/>
  <c r="N117" i="6"/>
  <c r="Q141" i="6"/>
  <c r="Q133" i="6"/>
  <c r="Q139" i="6"/>
  <c r="P121" i="6"/>
  <c r="P124" i="6"/>
  <c r="N139" i="6"/>
  <c r="N138" i="6"/>
  <c r="P134" i="6"/>
  <c r="N140" i="6"/>
  <c r="O119" i="6"/>
  <c r="O113" i="6"/>
  <c r="V113" i="6" s="1"/>
  <c r="Q114" i="6"/>
  <c r="O132" i="6"/>
  <c r="V132" i="6" s="1"/>
  <c r="E39" i="7"/>
  <c r="D38" i="7"/>
  <c r="P116" i="6"/>
  <c r="Q113" i="6"/>
  <c r="O116" i="6"/>
  <c r="V116" i="6" s="1"/>
  <c r="N37" i="7"/>
  <c r="O19" i="7"/>
  <c r="E75" i="7"/>
  <c r="C93" i="7"/>
  <c r="Q73" i="7"/>
  <c r="N19" i="7"/>
  <c r="Q91" i="7"/>
  <c r="P73" i="7"/>
  <c r="O73" i="7"/>
  <c r="E57" i="7"/>
  <c r="E21" i="7"/>
  <c r="F21" i="7"/>
  <c r="F75" i="7"/>
  <c r="F111" i="7"/>
  <c r="P109" i="7"/>
  <c r="M127" i="7"/>
  <c r="M449" i="7" s="1"/>
  <c r="N55" i="7"/>
  <c r="O37" i="7"/>
  <c r="E93" i="7"/>
  <c r="P55" i="7"/>
  <c r="O55" i="7"/>
  <c r="Q19" i="7"/>
  <c r="P19" i="7"/>
  <c r="D93" i="7"/>
  <c r="M163" i="7"/>
  <c r="M56" i="7" s="1"/>
  <c r="C75" i="7"/>
  <c r="C39" i="7"/>
  <c r="D21" i="7"/>
  <c r="P37" i="7"/>
  <c r="Q37" i="7"/>
  <c r="C21" i="7"/>
  <c r="Q55" i="7"/>
  <c r="D111" i="7"/>
  <c r="N109" i="7"/>
  <c r="F93" i="7"/>
  <c r="C164" i="7"/>
  <c r="C111" i="7"/>
  <c r="O109" i="7"/>
  <c r="D39" i="7"/>
  <c r="Q109" i="7"/>
  <c r="E164" i="7"/>
  <c r="E111" i="7"/>
  <c r="N91" i="7"/>
  <c r="P91" i="7"/>
  <c r="O91" i="7"/>
  <c r="N73" i="7"/>
  <c r="D75" i="7"/>
  <c r="O90" i="6"/>
  <c r="N90" i="6"/>
  <c r="O72" i="6"/>
  <c r="Q72" i="6"/>
  <c r="C74" i="6"/>
  <c r="R72" i="6"/>
  <c r="E74" i="6"/>
  <c r="P90" i="6"/>
  <c r="D92" i="6"/>
  <c r="N72" i="6"/>
  <c r="Q90" i="6"/>
  <c r="F74" i="6"/>
  <c r="C92" i="6"/>
  <c r="E92" i="6"/>
  <c r="D74" i="6"/>
  <c r="P72" i="6"/>
  <c r="F92" i="6"/>
  <c r="F111" i="4"/>
  <c r="C57" i="4"/>
  <c r="R73" i="5"/>
  <c r="D21" i="6"/>
  <c r="N91" i="3"/>
  <c r="Q37" i="6"/>
  <c r="P37" i="6"/>
  <c r="O19" i="6"/>
  <c r="N19" i="6"/>
  <c r="N21" i="6" s="1"/>
  <c r="E21" i="6"/>
  <c r="R19" i="6"/>
  <c r="V19" i="6" s="1"/>
  <c r="C21" i="6"/>
  <c r="C39" i="6"/>
  <c r="O37" i="6"/>
  <c r="D39" i="6"/>
  <c r="P19" i="6"/>
  <c r="F21" i="6"/>
  <c r="E39" i="6"/>
  <c r="N37" i="6"/>
  <c r="Q19" i="6"/>
  <c r="F39" i="6"/>
  <c r="M56" i="5"/>
  <c r="B20" i="5"/>
  <c r="D74" i="5"/>
  <c r="D39" i="5"/>
  <c r="B56" i="5"/>
  <c r="N73" i="5"/>
  <c r="N74" i="5" s="1"/>
  <c r="Q37" i="5"/>
  <c r="M20" i="5"/>
  <c r="O73" i="5"/>
  <c r="N37" i="5"/>
  <c r="O19" i="5"/>
  <c r="P19" i="5"/>
  <c r="D38" i="5"/>
  <c r="Q73" i="5"/>
  <c r="P55" i="5"/>
  <c r="F21" i="5"/>
  <c r="F20" i="5"/>
  <c r="O55" i="5"/>
  <c r="V55" i="5" s="1"/>
  <c r="C21" i="5"/>
  <c r="C20" i="5"/>
  <c r="Q19" i="5"/>
  <c r="F39" i="5"/>
  <c r="F38" i="5"/>
  <c r="E20" i="5"/>
  <c r="E21" i="5"/>
  <c r="D56" i="5"/>
  <c r="D21" i="5"/>
  <c r="C57" i="5"/>
  <c r="C56" i="5"/>
  <c r="Q55" i="5"/>
  <c r="C38" i="5"/>
  <c r="C39" i="5"/>
  <c r="O37" i="5"/>
  <c r="V37" i="5" s="1"/>
  <c r="F74" i="5"/>
  <c r="P73" i="5"/>
  <c r="E74" i="5"/>
  <c r="D57" i="5"/>
  <c r="P37" i="5"/>
  <c r="N19" i="5"/>
  <c r="E39" i="5"/>
  <c r="E38" i="5"/>
  <c r="N55" i="5"/>
  <c r="F56" i="5"/>
  <c r="D20" i="5"/>
  <c r="E75" i="4"/>
  <c r="O19" i="4"/>
  <c r="V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R19" i="4"/>
  <c r="S21" i="4" s="1"/>
  <c r="C21" i="4"/>
  <c r="E111" i="4"/>
  <c r="E57" i="4"/>
  <c r="F57" i="4"/>
  <c r="P19" i="4"/>
  <c r="F129" i="4"/>
  <c r="D129" i="4"/>
  <c r="F75" i="4"/>
  <c r="C93" i="4"/>
  <c r="N19" i="4"/>
  <c r="Q19" i="4"/>
  <c r="E93" i="4"/>
  <c r="E39" i="4"/>
  <c r="N109" i="3"/>
  <c r="N111" i="3" s="1"/>
  <c r="Q91" i="3"/>
  <c r="P91" i="3"/>
  <c r="F111" i="3"/>
  <c r="O91" i="3"/>
  <c r="O109" i="3"/>
  <c r="F93" i="3"/>
  <c r="Q109" i="3"/>
  <c r="E93" i="3"/>
  <c r="C93" i="3"/>
  <c r="P109" i="3"/>
  <c r="N37" i="3"/>
  <c r="Q19" i="3"/>
  <c r="P19" i="3"/>
  <c r="N19" i="3"/>
  <c r="D21" i="3"/>
  <c r="O55" i="3"/>
  <c r="O19" i="3"/>
  <c r="E39" i="3"/>
  <c r="F39" i="3"/>
  <c r="C57" i="3"/>
  <c r="N55" i="3"/>
  <c r="O37" i="3"/>
  <c r="D57" i="3"/>
  <c r="P37" i="3"/>
  <c r="E21" i="3"/>
  <c r="Q37" i="3"/>
  <c r="F21" i="3"/>
  <c r="R19" i="3"/>
  <c r="C39" i="3"/>
  <c r="C21" i="3"/>
  <c r="Q16" i="2"/>
  <c r="B19" i="2"/>
  <c r="C19" i="2"/>
  <c r="P17" i="2"/>
  <c r="O16" i="2"/>
  <c r="F19" i="2"/>
  <c r="G21" i="2" s="1"/>
  <c r="O15" i="2"/>
  <c r="N15" i="2"/>
  <c r="N16" i="2"/>
  <c r="R12" i="2"/>
  <c r="R10" i="2"/>
  <c r="R8" i="2"/>
  <c r="R11" i="2"/>
  <c r="R9" i="2"/>
  <c r="P18" i="2"/>
  <c r="P16" i="2"/>
  <c r="E19" i="2"/>
  <c r="P15" i="2"/>
  <c r="M19" i="2"/>
  <c r="N18" i="2"/>
  <c r="Q17" i="2"/>
  <c r="O18" i="2"/>
  <c r="P53" i="2"/>
  <c r="P51" i="2"/>
  <c r="P49" i="2"/>
  <c r="P48" i="2"/>
  <c r="P46" i="2"/>
  <c r="P44" i="2"/>
  <c r="M55" i="2"/>
  <c r="O46" i="2"/>
  <c r="V46" i="2" s="1"/>
  <c r="D55" i="2"/>
  <c r="N17" i="2"/>
  <c r="Q15" i="2"/>
  <c r="Q18" i="2"/>
  <c r="B55" i="2"/>
  <c r="C57" i="2" s="1"/>
  <c r="Q53" i="2"/>
  <c r="P43" i="2"/>
  <c r="E55" i="2"/>
  <c r="O54" i="2"/>
  <c r="O52" i="2"/>
  <c r="O50" i="2"/>
  <c r="O47" i="2"/>
  <c r="V47" i="2" s="1"/>
  <c r="O45" i="2"/>
  <c r="V45" i="2" s="1"/>
  <c r="O43" i="2"/>
  <c r="V43" i="2" s="1"/>
  <c r="Q49" i="2"/>
  <c r="Q48" i="2"/>
  <c r="Q46" i="2"/>
  <c r="Q44" i="2"/>
  <c r="O44" i="2"/>
  <c r="V44" i="2" s="1"/>
  <c r="Q45" i="2"/>
  <c r="O49" i="2"/>
  <c r="Q50" i="2"/>
  <c r="O51" i="2"/>
  <c r="Q52" i="2"/>
  <c r="O53" i="2"/>
  <c r="Q54" i="2"/>
  <c r="D19" i="2"/>
  <c r="O17" i="2"/>
  <c r="N49" i="2"/>
  <c r="P50" i="2"/>
  <c r="N51" i="2"/>
  <c r="P52" i="2"/>
  <c r="N43" i="2"/>
  <c r="N45" i="2"/>
  <c r="N47" i="2"/>
  <c r="N50" i="2"/>
  <c r="N52" i="2"/>
  <c r="N54" i="2"/>
  <c r="F55" i="2"/>
  <c r="G57" i="2" s="1"/>
  <c r="Q51" i="2"/>
  <c r="D73" i="1"/>
  <c r="M37" i="1"/>
  <c r="M55" i="1"/>
  <c r="M73" i="1"/>
  <c r="N7" i="1"/>
  <c r="C73" i="1"/>
  <c r="E73" i="1"/>
  <c r="B19" i="1"/>
  <c r="R7" i="1"/>
  <c r="N11" i="1"/>
  <c r="P8" i="1"/>
  <c r="E55" i="1"/>
  <c r="C55" i="1"/>
  <c r="Q18" i="1"/>
  <c r="Q14" i="1"/>
  <c r="Q10" i="1"/>
  <c r="Q17" i="1"/>
  <c r="Q13" i="1"/>
  <c r="Q9" i="1"/>
  <c r="Q16" i="1"/>
  <c r="Q12" i="1"/>
  <c r="Q8" i="1"/>
  <c r="P14" i="1"/>
  <c r="N16" i="1"/>
  <c r="N15" i="1"/>
  <c r="P12" i="1"/>
  <c r="Q11" i="1"/>
  <c r="D55" i="1"/>
  <c r="F55" i="1"/>
  <c r="P18" i="1"/>
  <c r="P10" i="1"/>
  <c r="Q15" i="1"/>
  <c r="Q7" i="1"/>
  <c r="R11" i="1"/>
  <c r="R10" i="1"/>
  <c r="O7" i="1"/>
  <c r="V7" i="1" s="1"/>
  <c r="B55" i="1"/>
  <c r="P7" i="1"/>
  <c r="P16" i="1"/>
  <c r="E37" i="1"/>
  <c r="N8" i="1"/>
  <c r="N12" i="1"/>
  <c r="O18" i="1"/>
  <c r="O16" i="1"/>
  <c r="O14" i="1"/>
  <c r="O12" i="1"/>
  <c r="O10" i="1"/>
  <c r="V10" i="1" s="1"/>
  <c r="O8" i="1"/>
  <c r="V8" i="1" s="1"/>
  <c r="R8" i="1"/>
  <c r="R12" i="1"/>
  <c r="M19" i="1"/>
  <c r="C19" i="1"/>
  <c r="F37" i="1"/>
  <c r="B37" i="1"/>
  <c r="B73" i="1"/>
  <c r="F73" i="1"/>
  <c r="N9" i="1"/>
  <c r="N13" i="1"/>
  <c r="N17" i="1"/>
  <c r="P17" i="1"/>
  <c r="P15" i="1"/>
  <c r="P13" i="1"/>
  <c r="P11" i="1"/>
  <c r="P9" i="1"/>
  <c r="R9" i="1"/>
  <c r="F19" i="1"/>
  <c r="C37" i="1"/>
  <c r="N10" i="1"/>
  <c r="N14" i="1"/>
  <c r="N18" i="1"/>
  <c r="O17" i="1"/>
  <c r="O15" i="1"/>
  <c r="O13" i="1"/>
  <c r="O11" i="1"/>
  <c r="V11" i="1" s="1"/>
  <c r="O9" i="1"/>
  <c r="V9" i="1" s="1"/>
  <c r="D37" i="1"/>
  <c r="D19" i="1"/>
  <c r="E19" i="1"/>
  <c r="Q111" i="4" l="1"/>
  <c r="R111" i="4"/>
  <c r="N93" i="4"/>
  <c r="S235" i="7"/>
  <c r="Q93" i="4"/>
  <c r="R93" i="4"/>
  <c r="Q57" i="4"/>
  <c r="R57" i="4"/>
  <c r="O57" i="4"/>
  <c r="V55" i="4"/>
  <c r="N111" i="4"/>
  <c r="N129" i="4"/>
  <c r="O75" i="4"/>
  <c r="V73" i="4"/>
  <c r="O111" i="4"/>
  <c r="V109" i="4"/>
  <c r="P111" i="4"/>
  <c r="P39" i="4"/>
  <c r="O39" i="4"/>
  <c r="V37" i="4"/>
  <c r="N57" i="4"/>
  <c r="O129" i="4"/>
  <c r="V127" i="4"/>
  <c r="P75" i="4"/>
  <c r="Q39" i="4"/>
  <c r="R39" i="4"/>
  <c r="P93" i="4"/>
  <c r="O93" i="4"/>
  <c r="V91" i="4"/>
  <c r="P57" i="4"/>
  <c r="Q75" i="4"/>
  <c r="R75" i="4"/>
  <c r="N39" i="4"/>
  <c r="Q129" i="4"/>
  <c r="R129" i="4"/>
  <c r="T451" i="7"/>
  <c r="V109" i="7"/>
  <c r="T111" i="7"/>
  <c r="V55" i="7"/>
  <c r="T57" i="7"/>
  <c r="S74" i="7"/>
  <c r="V73" i="7"/>
  <c r="T75" i="7"/>
  <c r="R217" i="7"/>
  <c r="R218" i="7"/>
  <c r="S271" i="7"/>
  <c r="V37" i="7"/>
  <c r="T39" i="7"/>
  <c r="S359" i="7"/>
  <c r="S199" i="7"/>
  <c r="S200" i="7"/>
  <c r="T200" i="7"/>
  <c r="U198" i="7"/>
  <c r="R235" i="7"/>
  <c r="R236" i="7"/>
  <c r="R289" i="7"/>
  <c r="R290" i="7"/>
  <c r="S431" i="7"/>
  <c r="S377" i="7"/>
  <c r="S217" i="7"/>
  <c r="S218" i="7"/>
  <c r="U216" i="7"/>
  <c r="T218" i="7"/>
  <c r="S181" i="7"/>
  <c r="S485" i="7"/>
  <c r="S450" i="7" s="1"/>
  <c r="T325" i="7"/>
  <c r="U324" i="7"/>
  <c r="R271" i="7"/>
  <c r="R272" i="7"/>
  <c r="T182" i="7"/>
  <c r="U180" i="7"/>
  <c r="S128" i="7"/>
  <c r="T129" i="7"/>
  <c r="S395" i="7"/>
  <c r="S272" i="7"/>
  <c r="R199" i="7"/>
  <c r="R200" i="7"/>
  <c r="R253" i="7"/>
  <c r="R254" i="7"/>
  <c r="S56" i="5"/>
  <c r="U109" i="3"/>
  <c r="T57" i="5"/>
  <c r="V90" i="6"/>
  <c r="S143" i="6"/>
  <c r="N92" i="6"/>
  <c r="S47" i="14"/>
  <c r="U47" i="14" s="1"/>
  <c r="S28" i="14"/>
  <c r="U28" i="14" s="1"/>
  <c r="S43" i="14"/>
  <c r="R143" i="6"/>
  <c r="S92" i="6"/>
  <c r="U90" i="6"/>
  <c r="T92" i="6"/>
  <c r="S45" i="14"/>
  <c r="U45" i="14" s="1"/>
  <c r="S46" i="14"/>
  <c r="U46" i="14" s="1"/>
  <c r="R92" i="6"/>
  <c r="V72" i="6"/>
  <c r="U72" i="6"/>
  <c r="S29" i="14"/>
  <c r="U29" i="14" s="1"/>
  <c r="S44" i="14"/>
  <c r="U44" i="14" s="1"/>
  <c r="R54" i="14"/>
  <c r="R52" i="14"/>
  <c r="R50" i="14"/>
  <c r="R48" i="14"/>
  <c r="R46" i="14"/>
  <c r="R44" i="14"/>
  <c r="R51" i="14"/>
  <c r="R47" i="14"/>
  <c r="R43" i="14"/>
  <c r="R53" i="14"/>
  <c r="R49" i="14"/>
  <c r="R45" i="14"/>
  <c r="V109" i="3"/>
  <c r="S74" i="6"/>
  <c r="T74" i="6"/>
  <c r="R27" i="14"/>
  <c r="R25" i="14"/>
  <c r="R26" i="14"/>
  <c r="U37" i="6"/>
  <c r="R39" i="6"/>
  <c r="V37" i="6"/>
  <c r="R56" i="5"/>
  <c r="R57" i="5"/>
  <c r="G145" i="6"/>
  <c r="H145" i="6"/>
  <c r="S39" i="6"/>
  <c r="S57" i="5"/>
  <c r="R93" i="3"/>
  <c r="V91" i="3"/>
  <c r="U91" i="3"/>
  <c r="S93" i="3"/>
  <c r="T93" i="3"/>
  <c r="R39" i="3"/>
  <c r="U37" i="3"/>
  <c r="S39" i="3"/>
  <c r="V37" i="3"/>
  <c r="T39" i="3"/>
  <c r="R111" i="3"/>
  <c r="S111" i="3"/>
  <c r="H39" i="1"/>
  <c r="G74" i="1"/>
  <c r="H74" i="1"/>
  <c r="H21" i="1"/>
  <c r="O49" i="14"/>
  <c r="H57" i="1"/>
  <c r="G127" i="6"/>
  <c r="P44" i="14"/>
  <c r="S56" i="7"/>
  <c r="S11" i="14"/>
  <c r="U11" i="14" s="1"/>
  <c r="S65" i="14"/>
  <c r="U65" i="14" s="1"/>
  <c r="V19" i="7"/>
  <c r="P31" i="14"/>
  <c r="S38" i="7"/>
  <c r="S341" i="7"/>
  <c r="T343" i="7" s="1"/>
  <c r="S110" i="7"/>
  <c r="S20" i="7"/>
  <c r="Q26" i="14"/>
  <c r="Q30" i="14"/>
  <c r="P28" i="14"/>
  <c r="N61" i="14"/>
  <c r="P45" i="14"/>
  <c r="S10" i="14"/>
  <c r="U10" i="14" s="1"/>
  <c r="O47" i="14"/>
  <c r="V47" i="14" s="1"/>
  <c r="S73" i="1"/>
  <c r="T74" i="1" s="1"/>
  <c r="S64" i="14"/>
  <c r="U64" i="14" s="1"/>
  <c r="P53" i="14"/>
  <c r="D55" i="14"/>
  <c r="D57" i="14" s="1"/>
  <c r="P51" i="14"/>
  <c r="P46" i="14"/>
  <c r="O46" i="14"/>
  <c r="V46" i="14" s="1"/>
  <c r="S74" i="5"/>
  <c r="O35" i="14"/>
  <c r="O26" i="14"/>
  <c r="V26" i="14" s="1"/>
  <c r="G361" i="7"/>
  <c r="G360" i="7"/>
  <c r="G486" i="7"/>
  <c r="G415" i="7"/>
  <c r="G414" i="7"/>
  <c r="G343" i="7"/>
  <c r="G342" i="7"/>
  <c r="G451" i="7"/>
  <c r="G450" i="7"/>
  <c r="G433" i="7"/>
  <c r="G432" i="7"/>
  <c r="Q61" i="14"/>
  <c r="S63" i="14"/>
  <c r="U63" i="14" s="1"/>
  <c r="G379" i="7"/>
  <c r="G378" i="7"/>
  <c r="Q64" i="14"/>
  <c r="O29" i="14"/>
  <c r="V29" i="14" s="1"/>
  <c r="S62" i="14"/>
  <c r="U62" i="14" s="1"/>
  <c r="G397" i="7"/>
  <c r="G396" i="7"/>
  <c r="O48" i="14"/>
  <c r="O45" i="14"/>
  <c r="V45" i="14" s="1"/>
  <c r="O52" i="14"/>
  <c r="O44" i="14"/>
  <c r="V44" i="14" s="1"/>
  <c r="O50" i="14"/>
  <c r="O53" i="14"/>
  <c r="O63" i="14"/>
  <c r="V63" i="14" s="1"/>
  <c r="O43" i="14"/>
  <c r="V43" i="14" s="1"/>
  <c r="O54" i="14"/>
  <c r="O68" i="14"/>
  <c r="O67" i="14"/>
  <c r="Q45" i="14"/>
  <c r="O66" i="14"/>
  <c r="N35" i="14"/>
  <c r="O64" i="14"/>
  <c r="V64" i="14" s="1"/>
  <c r="O62" i="14"/>
  <c r="V62" i="14" s="1"/>
  <c r="O69" i="14"/>
  <c r="Q46" i="14"/>
  <c r="Q44" i="14"/>
  <c r="D56" i="1"/>
  <c r="M20" i="1"/>
  <c r="N34" i="14"/>
  <c r="D73" i="14"/>
  <c r="O72" i="14"/>
  <c r="O65" i="14"/>
  <c r="V65" i="14" s="1"/>
  <c r="Q48" i="14"/>
  <c r="Q47" i="14"/>
  <c r="N30" i="14"/>
  <c r="O71" i="14"/>
  <c r="O61" i="14"/>
  <c r="V61" i="14" s="1"/>
  <c r="Q63" i="14"/>
  <c r="O33" i="14"/>
  <c r="O25" i="14"/>
  <c r="V25" i="14" s="1"/>
  <c r="O30" i="14"/>
  <c r="N67" i="14"/>
  <c r="C73" i="14"/>
  <c r="C20" i="14" s="1"/>
  <c r="E37" i="14"/>
  <c r="P35" i="14"/>
  <c r="Q65" i="14"/>
  <c r="O31" i="14"/>
  <c r="O34" i="14"/>
  <c r="O32" i="14"/>
  <c r="O28" i="14"/>
  <c r="V28" i="14" s="1"/>
  <c r="N72" i="14"/>
  <c r="N71" i="14"/>
  <c r="P33" i="14"/>
  <c r="Q66" i="14"/>
  <c r="O27" i="14"/>
  <c r="V27" i="14" s="1"/>
  <c r="D37" i="14"/>
  <c r="N66" i="14"/>
  <c r="P34" i="14"/>
  <c r="P29" i="14"/>
  <c r="F20" i="1"/>
  <c r="E74" i="1"/>
  <c r="S61" i="14"/>
  <c r="U61" i="14" s="1"/>
  <c r="P64" i="14"/>
  <c r="N51" i="14"/>
  <c r="P61" i="14"/>
  <c r="N44" i="14"/>
  <c r="E73" i="14"/>
  <c r="P72" i="14"/>
  <c r="P63" i="14"/>
  <c r="P66" i="14"/>
  <c r="N49" i="14"/>
  <c r="S125" i="6"/>
  <c r="S21" i="6"/>
  <c r="R55" i="1"/>
  <c r="V73" i="5"/>
  <c r="P37" i="1"/>
  <c r="O55" i="1"/>
  <c r="Q37" i="1"/>
  <c r="O73" i="1"/>
  <c r="N28" i="14"/>
  <c r="N29" i="14"/>
  <c r="R37" i="1"/>
  <c r="O37" i="1"/>
  <c r="F57" i="1"/>
  <c r="P52" i="14"/>
  <c r="P50" i="14"/>
  <c r="P54" i="14"/>
  <c r="P67" i="14"/>
  <c r="P62" i="14"/>
  <c r="P68" i="14"/>
  <c r="P70" i="14"/>
  <c r="C37" i="14"/>
  <c r="N27" i="14"/>
  <c r="N32" i="14"/>
  <c r="P48" i="14"/>
  <c r="N43" i="14"/>
  <c r="N47" i="14"/>
  <c r="N52" i="14"/>
  <c r="Q28" i="14"/>
  <c r="Q27" i="14"/>
  <c r="N64" i="14"/>
  <c r="N70" i="14"/>
  <c r="N63" i="14"/>
  <c r="P26" i="14"/>
  <c r="P25" i="14"/>
  <c r="P32" i="14"/>
  <c r="U73" i="5"/>
  <c r="P73" i="1"/>
  <c r="N37" i="1"/>
  <c r="N55" i="1"/>
  <c r="P55" i="1"/>
  <c r="N36" i="14"/>
  <c r="N25" i="14"/>
  <c r="N48" i="14"/>
  <c r="N50" i="14"/>
  <c r="N53" i="14"/>
  <c r="G56" i="1"/>
  <c r="Q73" i="1"/>
  <c r="E55" i="14"/>
  <c r="P49" i="14"/>
  <c r="P47" i="14"/>
  <c r="N69" i="14"/>
  <c r="P69" i="14"/>
  <c r="P65" i="14"/>
  <c r="N31" i="14"/>
  <c r="N33" i="14"/>
  <c r="N46" i="14"/>
  <c r="N54" i="14"/>
  <c r="N45" i="14"/>
  <c r="Q29" i="14"/>
  <c r="N62" i="14"/>
  <c r="N65" i="14"/>
  <c r="P36" i="14"/>
  <c r="P30" i="14"/>
  <c r="R73" i="1"/>
  <c r="N73" i="1"/>
  <c r="Q55" i="1"/>
  <c r="S37" i="1"/>
  <c r="T39" i="1" s="1"/>
  <c r="S55" i="1"/>
  <c r="T57" i="1" s="1"/>
  <c r="S19" i="1"/>
  <c r="T21" i="1" s="1"/>
  <c r="N21" i="3"/>
  <c r="V19" i="3"/>
  <c r="U19" i="3"/>
  <c r="S21" i="3"/>
  <c r="C21" i="2"/>
  <c r="G57" i="1"/>
  <c r="G55" i="14"/>
  <c r="H57" i="14" s="1"/>
  <c r="G73" i="14"/>
  <c r="H74" i="14" s="1"/>
  <c r="R72" i="14"/>
  <c r="G39" i="1"/>
  <c r="G38" i="1"/>
  <c r="G20" i="1"/>
  <c r="G21" i="1"/>
  <c r="R71" i="14"/>
  <c r="R70" i="14"/>
  <c r="E378" i="7"/>
  <c r="E451" i="7"/>
  <c r="R69" i="14"/>
  <c r="R55" i="7"/>
  <c r="U55" i="7" s="1"/>
  <c r="R68" i="14"/>
  <c r="D450" i="7"/>
  <c r="B56" i="14"/>
  <c r="R67" i="14"/>
  <c r="M56" i="14"/>
  <c r="Q70" i="14"/>
  <c r="R61" i="14"/>
  <c r="R9" i="14"/>
  <c r="Q52" i="14"/>
  <c r="Q34" i="14"/>
  <c r="Q33" i="14"/>
  <c r="Q18" i="14"/>
  <c r="Q15" i="14"/>
  <c r="Q54" i="14"/>
  <c r="Q50" i="14"/>
  <c r="Q72" i="14"/>
  <c r="F73" i="14"/>
  <c r="R64" i="14"/>
  <c r="R66" i="14"/>
  <c r="Q31" i="14"/>
  <c r="Q14" i="14"/>
  <c r="Q53" i="14"/>
  <c r="Q51" i="14"/>
  <c r="Q69" i="14"/>
  <c r="Q71" i="14"/>
  <c r="Q67" i="14"/>
  <c r="R62" i="14"/>
  <c r="R65" i="14"/>
  <c r="C21" i="14"/>
  <c r="M38" i="14"/>
  <c r="Q36" i="14"/>
  <c r="Q32" i="14"/>
  <c r="Q35" i="14"/>
  <c r="Q13" i="14"/>
  <c r="F55" i="14"/>
  <c r="Q68" i="14"/>
  <c r="D21" i="14"/>
  <c r="O19" i="14"/>
  <c r="V19" i="14" s="1"/>
  <c r="R63" i="14"/>
  <c r="R8" i="14"/>
  <c r="R7" i="14"/>
  <c r="N19" i="14"/>
  <c r="B20" i="14"/>
  <c r="M20" i="14"/>
  <c r="C57" i="14"/>
  <c r="F37" i="14"/>
  <c r="B38" i="14"/>
  <c r="Q16" i="14"/>
  <c r="F19" i="14"/>
  <c r="Q17" i="14"/>
  <c r="Q49" i="14"/>
  <c r="E21" i="14"/>
  <c r="P19" i="14"/>
  <c r="D415" i="7"/>
  <c r="R73" i="7"/>
  <c r="U73" i="7" s="1"/>
  <c r="R334" i="7"/>
  <c r="R180" i="7"/>
  <c r="R182" i="7" s="1"/>
  <c r="R127" i="7"/>
  <c r="R449" i="7" s="1"/>
  <c r="R91" i="7"/>
  <c r="R413" i="7" s="1"/>
  <c r="R37" i="7"/>
  <c r="R39" i="7" s="1"/>
  <c r="R19" i="7"/>
  <c r="U19" i="7" s="1"/>
  <c r="R120" i="6"/>
  <c r="R333" i="7"/>
  <c r="R109" i="7"/>
  <c r="U109" i="7" s="1"/>
  <c r="D127" i="6"/>
  <c r="E127" i="6"/>
  <c r="E379" i="7"/>
  <c r="F397" i="7"/>
  <c r="C360" i="7"/>
  <c r="C450" i="7"/>
  <c r="E414" i="7"/>
  <c r="F451" i="7"/>
  <c r="C343" i="7"/>
  <c r="D343" i="7"/>
  <c r="O74" i="5"/>
  <c r="C451" i="7"/>
  <c r="D361" i="7"/>
  <c r="N93" i="3"/>
  <c r="P93" i="3"/>
  <c r="O236" i="7"/>
  <c r="F361" i="7"/>
  <c r="D486" i="7"/>
  <c r="F343" i="7"/>
  <c r="D396" i="7"/>
  <c r="F432" i="7"/>
  <c r="C414" i="7"/>
  <c r="Q125" i="6"/>
  <c r="F127" i="6"/>
  <c r="P125" i="6"/>
  <c r="E397" i="7"/>
  <c r="C361" i="7"/>
  <c r="C432" i="7"/>
  <c r="C127" i="6"/>
  <c r="O92" i="6"/>
  <c r="E343" i="7"/>
  <c r="D451" i="7"/>
  <c r="F342" i="7"/>
  <c r="C396" i="7"/>
  <c r="E433" i="7"/>
  <c r="D379" i="7"/>
  <c r="N125" i="6"/>
  <c r="N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P143" i="6"/>
  <c r="Q271" i="7"/>
  <c r="Q431" i="7"/>
  <c r="O218" i="7"/>
  <c r="N217" i="7"/>
  <c r="N377" i="7"/>
  <c r="P217" i="7"/>
  <c r="P377" i="7"/>
  <c r="N325" i="7"/>
  <c r="O181" i="7"/>
  <c r="O341" i="7"/>
  <c r="Q217" i="7"/>
  <c r="Q377" i="7"/>
  <c r="N271" i="7"/>
  <c r="N431" i="7"/>
  <c r="F360" i="7"/>
  <c r="B396" i="7"/>
  <c r="F396" i="7"/>
  <c r="F450" i="7"/>
  <c r="O125" i="6"/>
  <c r="O253" i="7"/>
  <c r="O413" i="7"/>
  <c r="P235" i="7"/>
  <c r="P395" i="7"/>
  <c r="N289" i="7"/>
  <c r="O199" i="7"/>
  <c r="O359" i="7"/>
  <c r="P253" i="7"/>
  <c r="P413" i="7"/>
  <c r="P181" i="7"/>
  <c r="P341" i="7"/>
  <c r="N235" i="7"/>
  <c r="N395" i="7"/>
  <c r="P271" i="7"/>
  <c r="P431" i="7"/>
  <c r="F433" i="7"/>
  <c r="D360" i="7"/>
  <c r="C378" i="7"/>
  <c r="C379" i="7"/>
  <c r="F414" i="7"/>
  <c r="D432" i="7"/>
  <c r="D378" i="7"/>
  <c r="C342" i="7"/>
  <c r="Q181" i="7"/>
  <c r="Q341" i="7"/>
  <c r="O271" i="7"/>
  <c r="O431" i="7"/>
  <c r="N253" i="7"/>
  <c r="N413" i="7"/>
  <c r="N415" i="7" s="1"/>
  <c r="N200" i="7"/>
  <c r="N199" i="7"/>
  <c r="N359" i="7"/>
  <c r="O235" i="7"/>
  <c r="O395" i="7"/>
  <c r="O289" i="7"/>
  <c r="M485" i="7"/>
  <c r="M342" i="7" s="1"/>
  <c r="D342" i="7"/>
  <c r="E486" i="7"/>
  <c r="Q235" i="7"/>
  <c r="Q395" i="7"/>
  <c r="P199" i="7"/>
  <c r="P359" i="7"/>
  <c r="Q199" i="7"/>
  <c r="Q359" i="7"/>
  <c r="P325" i="7"/>
  <c r="P289" i="7"/>
  <c r="N181" i="7"/>
  <c r="N341" i="7"/>
  <c r="O217" i="7"/>
  <c r="O377" i="7"/>
  <c r="Q253" i="7"/>
  <c r="Q413" i="7"/>
  <c r="Q289" i="7"/>
  <c r="F378" i="7"/>
  <c r="D414" i="7"/>
  <c r="P182" i="7"/>
  <c r="O182" i="7"/>
  <c r="Q272" i="7"/>
  <c r="P218" i="7"/>
  <c r="P290" i="7"/>
  <c r="Q182" i="7"/>
  <c r="O254" i="7"/>
  <c r="Q236" i="7"/>
  <c r="O272" i="7"/>
  <c r="P200" i="7"/>
  <c r="O200" i="7"/>
  <c r="P272" i="7"/>
  <c r="O325" i="7"/>
  <c r="Q218" i="7"/>
  <c r="P236" i="7"/>
  <c r="N218" i="7"/>
  <c r="Q325" i="7"/>
  <c r="N254" i="7"/>
  <c r="N290" i="7"/>
  <c r="Q200" i="7"/>
  <c r="P254" i="7"/>
  <c r="Q254" i="7"/>
  <c r="O290" i="7"/>
  <c r="Q290" i="7"/>
  <c r="N111" i="7"/>
  <c r="M110" i="7"/>
  <c r="Q57" i="7"/>
  <c r="N57" i="7"/>
  <c r="N39" i="7"/>
  <c r="Q143" i="6"/>
  <c r="N143" i="6"/>
  <c r="P21" i="3"/>
  <c r="Q111" i="7"/>
  <c r="M20" i="7"/>
  <c r="M92" i="7"/>
  <c r="O143" i="6"/>
  <c r="C56" i="1"/>
  <c r="Q74" i="6"/>
  <c r="M128" i="7"/>
  <c r="M38" i="7"/>
  <c r="M74" i="7"/>
  <c r="O163" i="7"/>
  <c r="O20" i="7" s="1"/>
  <c r="Q163" i="7"/>
  <c r="Q38" i="7" s="1"/>
  <c r="O111" i="7"/>
  <c r="P163" i="7"/>
  <c r="P92" i="7" s="1"/>
  <c r="N163" i="7"/>
  <c r="P57" i="7"/>
  <c r="D164" i="7"/>
  <c r="P127" i="7"/>
  <c r="N127" i="7"/>
  <c r="V127" i="7" s="1"/>
  <c r="O93" i="7"/>
  <c r="P93" i="7"/>
  <c r="N93" i="7"/>
  <c r="Q21" i="7"/>
  <c r="F129" i="7"/>
  <c r="P75" i="7"/>
  <c r="Q75" i="7"/>
  <c r="C129" i="7"/>
  <c r="O57" i="7"/>
  <c r="F164" i="7"/>
  <c r="Q93" i="7"/>
  <c r="Q127" i="7"/>
  <c r="E129" i="7"/>
  <c r="D129" i="7"/>
  <c r="Q39" i="7"/>
  <c r="O39" i="7"/>
  <c r="P111" i="7"/>
  <c r="O75" i="7"/>
  <c r="N21" i="7"/>
  <c r="N75" i="7"/>
  <c r="P39" i="7"/>
  <c r="P21" i="7"/>
  <c r="O127" i="7"/>
  <c r="O449" i="7" s="1"/>
  <c r="O21" i="7"/>
  <c r="N74" i="6"/>
  <c r="P74" i="6"/>
  <c r="R74" i="6"/>
  <c r="O74" i="6"/>
  <c r="Q92" i="6"/>
  <c r="P92" i="6"/>
  <c r="D74" i="1"/>
  <c r="Q93" i="3"/>
  <c r="Q39" i="6"/>
  <c r="F74" i="1"/>
  <c r="B56" i="1"/>
  <c r="E56" i="1"/>
  <c r="Q21" i="3"/>
  <c r="O21" i="6"/>
  <c r="O39" i="6"/>
  <c r="P39" i="6"/>
  <c r="N39" i="6"/>
  <c r="Q21" i="6"/>
  <c r="P21" i="6"/>
  <c r="R21" i="6"/>
  <c r="U19" i="6"/>
  <c r="Q38" i="5"/>
  <c r="O20" i="5"/>
  <c r="P74" i="5"/>
  <c r="N38" i="5"/>
  <c r="N39" i="5"/>
  <c r="N21" i="5"/>
  <c r="N20" i="5"/>
  <c r="P21" i="5"/>
  <c r="P20" i="5"/>
  <c r="O39" i="5"/>
  <c r="O38" i="5"/>
  <c r="Q57" i="5"/>
  <c r="Q56" i="5"/>
  <c r="O57" i="5"/>
  <c r="O56" i="5"/>
  <c r="Q74" i="5"/>
  <c r="R74" i="5"/>
  <c r="P57" i="5"/>
  <c r="P56" i="5"/>
  <c r="O21" i="5"/>
  <c r="P39" i="5"/>
  <c r="P38" i="5"/>
  <c r="Q39" i="5"/>
  <c r="N57" i="5"/>
  <c r="N56" i="5"/>
  <c r="Q21" i="5"/>
  <c r="Q20" i="5"/>
  <c r="R21" i="4"/>
  <c r="N21" i="4"/>
  <c r="P21" i="4"/>
  <c r="Q21" i="4"/>
  <c r="O21" i="4"/>
  <c r="P111" i="3"/>
  <c r="Q111" i="3"/>
  <c r="O111" i="3"/>
  <c r="O93" i="3"/>
  <c r="N39" i="3"/>
  <c r="R21" i="3"/>
  <c r="P39" i="3"/>
  <c r="O39" i="3"/>
  <c r="N57" i="3"/>
  <c r="O21" i="3"/>
  <c r="O57" i="3"/>
  <c r="Q39" i="3"/>
  <c r="O55" i="2"/>
  <c r="Q55" i="2"/>
  <c r="R57" i="2" s="1"/>
  <c r="O19" i="2"/>
  <c r="Q19" i="2"/>
  <c r="P55" i="2"/>
  <c r="E57" i="2"/>
  <c r="E21" i="2"/>
  <c r="D21" i="2"/>
  <c r="D57" i="2"/>
  <c r="N19" i="2"/>
  <c r="F57" i="2"/>
  <c r="N55" i="2"/>
  <c r="P19" i="2"/>
  <c r="R19" i="2"/>
  <c r="F21" i="2"/>
  <c r="E57" i="1"/>
  <c r="E20" i="1"/>
  <c r="F56" i="1"/>
  <c r="M56" i="1"/>
  <c r="D38" i="1"/>
  <c r="B38" i="1"/>
  <c r="E38" i="1"/>
  <c r="B20" i="1"/>
  <c r="F38" i="1"/>
  <c r="C39" i="1"/>
  <c r="C38" i="1"/>
  <c r="M38" i="1"/>
  <c r="D57" i="1"/>
  <c r="D21" i="1"/>
  <c r="D20" i="1"/>
  <c r="C21" i="1"/>
  <c r="C20" i="1"/>
  <c r="C74" i="1"/>
  <c r="D39" i="1"/>
  <c r="C57" i="1"/>
  <c r="F39" i="1"/>
  <c r="E21" i="1"/>
  <c r="N19" i="1"/>
  <c r="N21" i="1" s="1"/>
  <c r="P19" i="1"/>
  <c r="F21" i="1"/>
  <c r="E39" i="1"/>
  <c r="O19" i="1"/>
  <c r="R19" i="1"/>
  <c r="Q19" i="1"/>
  <c r="R415" i="7" l="1"/>
  <c r="U449" i="7"/>
  <c r="S451" i="7"/>
  <c r="R359" i="7"/>
  <c r="U359" i="7" s="1"/>
  <c r="R431" i="7"/>
  <c r="R395" i="7"/>
  <c r="R377" i="7"/>
  <c r="U377" i="7" s="1"/>
  <c r="U127" i="7"/>
  <c r="S378" i="7"/>
  <c r="V377" i="7"/>
  <c r="T379" i="7"/>
  <c r="S360" i="7"/>
  <c r="V359" i="7"/>
  <c r="T361" i="7"/>
  <c r="S432" i="7"/>
  <c r="U431" i="7"/>
  <c r="V431" i="7"/>
  <c r="S433" i="7"/>
  <c r="T433" i="7"/>
  <c r="S396" i="7"/>
  <c r="V395" i="7"/>
  <c r="U395" i="7"/>
  <c r="S397" i="7"/>
  <c r="T397" i="7"/>
  <c r="T486" i="7"/>
  <c r="U37" i="7"/>
  <c r="V143" i="6"/>
  <c r="T145" i="6"/>
  <c r="U143" i="6"/>
  <c r="O145" i="6"/>
  <c r="R55" i="14"/>
  <c r="T127" i="6"/>
  <c r="R145" i="6"/>
  <c r="S145" i="6"/>
  <c r="S55" i="14"/>
  <c r="U43" i="14"/>
  <c r="R125" i="6"/>
  <c r="E57" i="14"/>
  <c r="S182" i="7"/>
  <c r="S39" i="7"/>
  <c r="R93" i="7"/>
  <c r="N128" i="7"/>
  <c r="O164" i="7"/>
  <c r="V163" i="7"/>
  <c r="S57" i="7"/>
  <c r="D56" i="14"/>
  <c r="S111" i="7"/>
  <c r="V341" i="7"/>
  <c r="S342" i="7"/>
  <c r="S129" i="7"/>
  <c r="S75" i="7"/>
  <c r="S325" i="7"/>
  <c r="S21" i="7"/>
  <c r="Q39" i="1"/>
  <c r="C56" i="14"/>
  <c r="D74" i="14"/>
  <c r="O55" i="14"/>
  <c r="V55" i="14" s="1"/>
  <c r="P74" i="1"/>
  <c r="P128" i="7"/>
  <c r="Q74" i="1"/>
  <c r="S74" i="1"/>
  <c r="E39" i="14"/>
  <c r="D39" i="14"/>
  <c r="E56" i="14"/>
  <c r="O73" i="14"/>
  <c r="V73" i="14" s="1"/>
  <c r="O37" i="14"/>
  <c r="V37" i="14" s="1"/>
  <c r="O56" i="1"/>
  <c r="D20" i="14"/>
  <c r="C74" i="14"/>
  <c r="D38" i="14"/>
  <c r="E74" i="14"/>
  <c r="S73" i="14"/>
  <c r="U73" i="14" s="1"/>
  <c r="C39" i="14"/>
  <c r="N55" i="14"/>
  <c r="N57" i="14" s="1"/>
  <c r="C38" i="14"/>
  <c r="N73" i="14"/>
  <c r="N74" i="14" s="1"/>
  <c r="N37" i="14"/>
  <c r="N39" i="14" s="1"/>
  <c r="E38" i="14"/>
  <c r="E20" i="14"/>
  <c r="F74" i="14"/>
  <c r="P55" i="14"/>
  <c r="V125" i="6"/>
  <c r="P37" i="14"/>
  <c r="P73" i="14"/>
  <c r="P20" i="14" s="1"/>
  <c r="P38" i="1"/>
  <c r="S21" i="1"/>
  <c r="S20" i="1"/>
  <c r="R39" i="1"/>
  <c r="R38" i="1"/>
  <c r="R74" i="1"/>
  <c r="Q38" i="1"/>
  <c r="S21" i="2"/>
  <c r="S56" i="1"/>
  <c r="S57" i="1"/>
  <c r="Q56" i="1"/>
  <c r="Q57" i="1"/>
  <c r="P57" i="1"/>
  <c r="P56" i="1"/>
  <c r="N56" i="1"/>
  <c r="N57" i="1"/>
  <c r="O39" i="1"/>
  <c r="O38" i="1"/>
  <c r="R57" i="1"/>
  <c r="P39" i="1"/>
  <c r="O57" i="1"/>
  <c r="N39" i="1"/>
  <c r="N38" i="1"/>
  <c r="S39" i="1"/>
  <c r="S38" i="1"/>
  <c r="R56" i="1"/>
  <c r="G74" i="14"/>
  <c r="G57" i="14"/>
  <c r="G56" i="14"/>
  <c r="P361" i="7"/>
  <c r="R21" i="7"/>
  <c r="R57" i="7"/>
  <c r="R111" i="7"/>
  <c r="Q415" i="7"/>
  <c r="R341" i="7"/>
  <c r="R343" i="7" s="1"/>
  <c r="R75" i="7"/>
  <c r="R181" i="7"/>
  <c r="R325" i="7"/>
  <c r="Q37" i="14"/>
  <c r="Q19" i="14"/>
  <c r="Q55" i="14"/>
  <c r="Q73" i="14"/>
  <c r="F20" i="14"/>
  <c r="F21" i="14"/>
  <c r="N21" i="14"/>
  <c r="P21" i="14"/>
  <c r="F56" i="14"/>
  <c r="F57" i="14"/>
  <c r="R73" i="14"/>
  <c r="F39" i="14"/>
  <c r="F38" i="14"/>
  <c r="O21" i="14"/>
  <c r="Q128" i="7"/>
  <c r="R163" i="7"/>
  <c r="R485" i="7" s="1"/>
  <c r="R414" i="7" s="1"/>
  <c r="M396" i="7"/>
  <c r="P379" i="7"/>
  <c r="Q343" i="7"/>
  <c r="Q379" i="7"/>
  <c r="O361" i="7"/>
  <c r="Q361" i="7"/>
  <c r="Q145" i="6"/>
  <c r="Q127" i="6"/>
  <c r="R20" i="1"/>
  <c r="P127" i="6"/>
  <c r="O57" i="2"/>
  <c r="O127" i="6"/>
  <c r="O433" i="7"/>
  <c r="P343" i="7"/>
  <c r="Q433" i="7"/>
  <c r="N433" i="7"/>
  <c r="Q397" i="7"/>
  <c r="P397" i="7"/>
  <c r="Q485" i="7"/>
  <c r="Q378" i="7" s="1"/>
  <c r="M432" i="7"/>
  <c r="N397" i="7"/>
  <c r="N449" i="7"/>
  <c r="V449" i="7" s="1"/>
  <c r="N485" i="7"/>
  <c r="V485" i="7" s="1"/>
  <c r="N379" i="7"/>
  <c r="P485" i="7"/>
  <c r="P360" i="7" s="1"/>
  <c r="N145" i="6"/>
  <c r="P415" i="7"/>
  <c r="N361" i="7"/>
  <c r="O485" i="7"/>
  <c r="M414" i="7"/>
  <c r="M378" i="7"/>
  <c r="M360" i="7"/>
  <c r="O397" i="7"/>
  <c r="N343" i="7"/>
  <c r="O415" i="7"/>
  <c r="O343" i="7"/>
  <c r="Q449" i="7"/>
  <c r="R451" i="7" s="1"/>
  <c r="O379" i="7"/>
  <c r="P449" i="7"/>
  <c r="R129" i="7"/>
  <c r="P433" i="7"/>
  <c r="M450" i="7"/>
  <c r="P110" i="7"/>
  <c r="N110" i="7"/>
  <c r="Q110" i="7"/>
  <c r="O110" i="7"/>
  <c r="P56" i="7"/>
  <c r="O56" i="7"/>
  <c r="N56" i="7"/>
  <c r="Q56" i="7"/>
  <c r="N164" i="7"/>
  <c r="P129" i="7"/>
  <c r="O128" i="7"/>
  <c r="P74" i="7"/>
  <c r="N92" i="7"/>
  <c r="P20" i="7"/>
  <c r="Q74" i="7"/>
  <c r="N74" i="7"/>
  <c r="O92" i="7"/>
  <c r="O74" i="7"/>
  <c r="N20" i="7"/>
  <c r="Q92" i="7"/>
  <c r="O38" i="7"/>
  <c r="N38" i="7"/>
  <c r="P145" i="6"/>
  <c r="Q164" i="7"/>
  <c r="Q20" i="7"/>
  <c r="P38" i="7"/>
  <c r="P164" i="7"/>
  <c r="O129" i="7"/>
  <c r="Q129" i="7"/>
  <c r="N129" i="7"/>
  <c r="Q21" i="2"/>
  <c r="N21" i="2"/>
  <c r="P57" i="2"/>
  <c r="P21" i="2"/>
  <c r="N57" i="2"/>
  <c r="R21" i="2"/>
  <c r="O21" i="2"/>
  <c r="Q57" i="2"/>
  <c r="P20" i="1"/>
  <c r="N20" i="1"/>
  <c r="N74" i="1"/>
  <c r="Q21" i="1"/>
  <c r="Q20" i="1"/>
  <c r="O20" i="1"/>
  <c r="O21" i="1"/>
  <c r="O74" i="1"/>
  <c r="P21" i="1"/>
  <c r="R21" i="1"/>
  <c r="S361" i="7" l="1"/>
  <c r="S379" i="7"/>
  <c r="R432" i="7"/>
  <c r="R433" i="7"/>
  <c r="R360" i="7"/>
  <c r="R361" i="7"/>
  <c r="R450" i="7"/>
  <c r="R378" i="7"/>
  <c r="R379" i="7"/>
  <c r="U485" i="7"/>
  <c r="R396" i="7"/>
  <c r="R397" i="7"/>
  <c r="U125" i="6"/>
  <c r="S127" i="6"/>
  <c r="S56" i="14"/>
  <c r="S57" i="14"/>
  <c r="T57" i="14"/>
  <c r="U55" i="14"/>
  <c r="R56" i="14"/>
  <c r="R57" i="14"/>
  <c r="R127" i="6"/>
  <c r="U341" i="7"/>
  <c r="P57" i="14"/>
  <c r="O56" i="14"/>
  <c r="S164" i="7"/>
  <c r="U163" i="7"/>
  <c r="N486" i="7"/>
  <c r="S343" i="7"/>
  <c r="O20" i="14"/>
  <c r="R110" i="7"/>
  <c r="O38" i="14"/>
  <c r="O39" i="14"/>
  <c r="P56" i="14"/>
  <c r="P39" i="14"/>
  <c r="O57" i="14"/>
  <c r="N56" i="14"/>
  <c r="P74" i="14"/>
  <c r="N20" i="14"/>
  <c r="Q74" i="14"/>
  <c r="O74" i="14"/>
  <c r="N38" i="14"/>
  <c r="S74" i="14"/>
  <c r="P38" i="14"/>
  <c r="Q39" i="14"/>
  <c r="R128" i="7"/>
  <c r="R164" i="7"/>
  <c r="N342" i="7"/>
  <c r="N360" i="7"/>
  <c r="Q56" i="14"/>
  <c r="Q38" i="14"/>
  <c r="Q57" i="14"/>
  <c r="Q20" i="14"/>
  <c r="Q21" i="14"/>
  <c r="R38" i="7"/>
  <c r="R74" i="7"/>
  <c r="R20" i="7"/>
  <c r="R92" i="7"/>
  <c r="R56" i="7"/>
  <c r="R74" i="14"/>
  <c r="P342" i="7"/>
  <c r="Q396" i="7"/>
  <c r="O486" i="7"/>
  <c r="N432" i="7"/>
  <c r="P378" i="7"/>
  <c r="N378" i="7"/>
  <c r="P432" i="7"/>
  <c r="P396" i="7"/>
  <c r="N396" i="7"/>
  <c r="Q360" i="7"/>
  <c r="Q414" i="7"/>
  <c r="Q342" i="7"/>
  <c r="Q432" i="7"/>
  <c r="Q486" i="7"/>
  <c r="N414" i="7"/>
  <c r="Q450" i="7"/>
  <c r="Q451" i="7"/>
  <c r="O432" i="7"/>
  <c r="P450" i="7"/>
  <c r="P451" i="7"/>
  <c r="O396" i="7"/>
  <c r="N450" i="7"/>
  <c r="N451" i="7"/>
  <c r="O451" i="7"/>
  <c r="O414" i="7"/>
  <c r="O342" i="7"/>
  <c r="O360" i="7"/>
  <c r="O378" i="7"/>
  <c r="P486" i="7"/>
  <c r="P414" i="7"/>
  <c r="O450" i="7"/>
  <c r="S486" i="7" l="1"/>
  <c r="R486" i="7"/>
  <c r="R342" i="7"/>
  <c r="G28" i="5" l="1"/>
  <c r="G10" i="5"/>
  <c r="S8" i="5" l="1"/>
  <c r="U8" i="5" s="1"/>
  <c r="R18" i="5"/>
  <c r="R13" i="5"/>
  <c r="R12" i="5"/>
  <c r="S9" i="5"/>
  <c r="U9" i="5" s="1"/>
  <c r="R14" i="5"/>
  <c r="G19" i="5"/>
  <c r="R10" i="5"/>
  <c r="R15" i="5"/>
  <c r="R11" i="5"/>
  <c r="S7" i="5"/>
  <c r="R16" i="5"/>
  <c r="R17" i="5"/>
  <c r="G10" i="14"/>
  <c r="S26" i="5"/>
  <c r="U26" i="5" s="1"/>
  <c r="R35" i="5"/>
  <c r="R32" i="5"/>
  <c r="G37" i="5"/>
  <c r="R33" i="5"/>
  <c r="R30" i="5"/>
  <c r="S25" i="5"/>
  <c r="R31" i="5"/>
  <c r="R36" i="5"/>
  <c r="R28" i="5"/>
  <c r="R34" i="5"/>
  <c r="R29" i="5"/>
  <c r="S27" i="5"/>
  <c r="U27" i="5" s="1"/>
  <c r="G28" i="14"/>
  <c r="H115" i="3"/>
  <c r="I115" i="3"/>
  <c r="I43" i="3"/>
  <c r="I133" i="3"/>
  <c r="I61" i="3"/>
  <c r="I151" i="3"/>
  <c r="I79" i="2"/>
  <c r="T119" i="3" l="1"/>
  <c r="T118" i="3"/>
  <c r="T47" i="3"/>
  <c r="T46" i="3"/>
  <c r="T44" i="3"/>
  <c r="V44" i="3" s="1"/>
  <c r="T45" i="3"/>
  <c r="T116" i="3"/>
  <c r="T117" i="3"/>
  <c r="I61" i="2"/>
  <c r="P52" i="10"/>
  <c r="T43" i="3"/>
  <c r="J43" i="3"/>
  <c r="U25" i="5"/>
  <c r="S37" i="5"/>
  <c r="U7" i="5"/>
  <c r="S19" i="5"/>
  <c r="G21" i="5"/>
  <c r="G20" i="5"/>
  <c r="H21" i="5"/>
  <c r="T19" i="5" s="1"/>
  <c r="P67" i="10"/>
  <c r="T115" i="3"/>
  <c r="J115" i="3"/>
  <c r="R31" i="14"/>
  <c r="R34" i="14"/>
  <c r="R32" i="14"/>
  <c r="R33" i="14"/>
  <c r="G37" i="14"/>
  <c r="S26" i="14"/>
  <c r="U26" i="14" s="1"/>
  <c r="S27" i="14"/>
  <c r="U27" i="14" s="1"/>
  <c r="R29" i="14"/>
  <c r="R30" i="14"/>
  <c r="R28" i="14"/>
  <c r="S25" i="14"/>
  <c r="R36" i="14"/>
  <c r="R35" i="14"/>
  <c r="R37" i="5"/>
  <c r="R18" i="14"/>
  <c r="R17" i="14"/>
  <c r="R14" i="14"/>
  <c r="R10" i="14"/>
  <c r="R11" i="14"/>
  <c r="S9" i="14"/>
  <c r="U9" i="14" s="1"/>
  <c r="S7" i="14"/>
  <c r="R15" i="14"/>
  <c r="S8" i="14"/>
  <c r="U8" i="14" s="1"/>
  <c r="R16" i="14"/>
  <c r="R12" i="14"/>
  <c r="G19" i="14"/>
  <c r="R13" i="14"/>
  <c r="S125" i="3"/>
  <c r="H127" i="3"/>
  <c r="S126" i="3"/>
  <c r="H39" i="5"/>
  <c r="G38" i="5"/>
  <c r="G39" i="5"/>
  <c r="R19" i="5"/>
  <c r="V46" i="3" l="1"/>
  <c r="V47" i="3"/>
  <c r="V119" i="3"/>
  <c r="V45" i="3"/>
  <c r="U37" i="5"/>
  <c r="T39" i="5"/>
  <c r="S38" i="5"/>
  <c r="S39" i="5"/>
  <c r="S37" i="14"/>
  <c r="U25" i="14"/>
  <c r="T127" i="3"/>
  <c r="R21" i="5"/>
  <c r="R20" i="5"/>
  <c r="H21" i="14"/>
  <c r="G20" i="14"/>
  <c r="G21" i="14"/>
  <c r="R19" i="14"/>
  <c r="R38" i="5"/>
  <c r="R39" i="5"/>
  <c r="R37" i="14"/>
  <c r="S21" i="5"/>
  <c r="S20" i="5"/>
  <c r="U7" i="14"/>
  <c r="S19" i="14"/>
  <c r="H39" i="14"/>
  <c r="G39" i="14"/>
  <c r="G38" i="14"/>
  <c r="V19" i="5"/>
  <c r="T20" i="5"/>
  <c r="T21" i="5"/>
  <c r="U19" i="5"/>
  <c r="T55" i="3"/>
  <c r="V43" i="3"/>
  <c r="I96" i="6"/>
  <c r="I43" i="6"/>
  <c r="S21" i="11" l="1"/>
  <c r="I149" i="6"/>
  <c r="S21" i="14"/>
  <c r="T21" i="14"/>
  <c r="S20" i="14"/>
  <c r="U19" i="14"/>
  <c r="R20" i="14"/>
  <c r="R21" i="14"/>
  <c r="R39" i="14"/>
  <c r="R38" i="14"/>
  <c r="T39" i="14"/>
  <c r="S38" i="14"/>
  <c r="S39" i="14"/>
  <c r="U37" i="14"/>
  <c r="H304" i="7"/>
  <c r="H143" i="7"/>
  <c r="G125" i="3"/>
  <c r="S124" i="3" s="1"/>
  <c r="G53" i="3"/>
  <c r="S52" i="3" s="1"/>
  <c r="H243" i="7"/>
  <c r="H82" i="7"/>
  <c r="H303" i="7"/>
  <c r="H142" i="7"/>
  <c r="H302" i="7"/>
  <c r="H141" i="7"/>
  <c r="H301" i="7"/>
  <c r="H140" i="7"/>
  <c r="H300" i="7"/>
  <c r="H139" i="7"/>
  <c r="J82" i="7" l="1"/>
  <c r="T81" i="7"/>
  <c r="J243" i="7"/>
  <c r="T242" i="7"/>
  <c r="T79" i="7"/>
  <c r="T80" i="7"/>
  <c r="T240" i="7"/>
  <c r="T241" i="7"/>
  <c r="S248" i="7"/>
  <c r="S245" i="7"/>
  <c r="S246" i="7"/>
  <c r="S251" i="7"/>
  <c r="S243" i="7"/>
  <c r="U243" i="7" s="1"/>
  <c r="S244" i="7"/>
  <c r="S249" i="7"/>
  <c r="S250" i="7"/>
  <c r="S247" i="7"/>
  <c r="H252" i="7"/>
  <c r="S90" i="7"/>
  <c r="H91" i="7"/>
  <c r="H461" i="7"/>
  <c r="H463" i="7"/>
  <c r="S89" i="7"/>
  <c r="S88" i="7"/>
  <c r="S87" i="7"/>
  <c r="S86" i="7"/>
  <c r="S85" i="7"/>
  <c r="S84" i="7"/>
  <c r="S83" i="7"/>
  <c r="S82" i="7"/>
  <c r="U82" i="7" s="1"/>
  <c r="H142" i="4"/>
  <c r="H160" i="4"/>
  <c r="H404" i="7"/>
  <c r="J404" i="7" s="1"/>
  <c r="H462" i="7"/>
  <c r="H464" i="7"/>
  <c r="H465" i="7"/>
  <c r="H143" i="4"/>
  <c r="H161" i="4"/>
  <c r="V242" i="7" l="1"/>
  <c r="T403" i="7"/>
  <c r="U242" i="7"/>
  <c r="V81" i="7"/>
  <c r="U81" i="7"/>
  <c r="S411" i="7"/>
  <c r="S412" i="7"/>
  <c r="U241" i="7"/>
  <c r="T402" i="7"/>
  <c r="V241" i="7"/>
  <c r="S410" i="7"/>
  <c r="S407" i="7"/>
  <c r="T252" i="7"/>
  <c r="T401" i="7"/>
  <c r="U240" i="7"/>
  <c r="V240" i="7"/>
  <c r="S405" i="7"/>
  <c r="S406" i="7"/>
  <c r="U80" i="7"/>
  <c r="V80" i="7"/>
  <c r="S408" i="7"/>
  <c r="S404" i="7"/>
  <c r="U404" i="7" s="1"/>
  <c r="S252" i="7"/>
  <c r="S409" i="7"/>
  <c r="T91" i="7"/>
  <c r="V79" i="7"/>
  <c r="U79" i="7"/>
  <c r="H413" i="7"/>
  <c r="H253" i="7"/>
  <c r="H254" i="7"/>
  <c r="H93" i="7"/>
  <c r="H92" i="7"/>
  <c r="S91" i="7"/>
  <c r="G124" i="3"/>
  <c r="S123" i="3" s="1"/>
  <c r="G52" i="3"/>
  <c r="S51" i="3" s="1"/>
  <c r="U403" i="7" l="1"/>
  <c r="V403" i="7"/>
  <c r="V401" i="7"/>
  <c r="U401" i="7"/>
  <c r="S413" i="7"/>
  <c r="S253" i="7"/>
  <c r="S254" i="7"/>
  <c r="V91" i="7"/>
  <c r="U91" i="7"/>
  <c r="T93" i="7"/>
  <c r="T92" i="7"/>
  <c r="T413" i="7"/>
  <c r="V252" i="7"/>
  <c r="T253" i="7"/>
  <c r="T254" i="7"/>
  <c r="U252" i="7"/>
  <c r="U402" i="7"/>
  <c r="V402" i="7"/>
  <c r="H414" i="7"/>
  <c r="H415" i="7"/>
  <c r="S92" i="7"/>
  <c r="S93" i="7"/>
  <c r="H141" i="3"/>
  <c r="O75" i="10" s="1"/>
  <c r="G123" i="3"/>
  <c r="S122" i="3" s="1"/>
  <c r="G51" i="3"/>
  <c r="S50" i="3" s="1"/>
  <c r="H159" i="3"/>
  <c r="H70" i="3"/>
  <c r="O61" i="10" s="1"/>
  <c r="H142" i="3"/>
  <c r="O76" i="10" s="1"/>
  <c r="H160" i="3"/>
  <c r="H71" i="3"/>
  <c r="O62" i="10" s="1"/>
  <c r="H143" i="3"/>
  <c r="O77" i="10" s="1"/>
  <c r="H161" i="3"/>
  <c r="H72" i="3"/>
  <c r="O63" i="10" s="1"/>
  <c r="H144" i="3"/>
  <c r="O78" i="10" s="1"/>
  <c r="H162" i="3"/>
  <c r="U413" i="7" l="1"/>
  <c r="S414" i="7"/>
  <c r="S415" i="7"/>
  <c r="V413" i="7"/>
  <c r="T415" i="7"/>
  <c r="T414" i="7"/>
  <c r="H141" i="4"/>
  <c r="H159" i="4"/>
  <c r="H69" i="3" l="1"/>
  <c r="O60" i="10" s="1"/>
  <c r="H140" i="4"/>
  <c r="H158" i="4"/>
  <c r="G122" i="3" l="1"/>
  <c r="S121" i="3" s="1"/>
  <c r="G50" i="3"/>
  <c r="S49" i="3" s="1"/>
  <c r="H158" i="3"/>
  <c r="H140" i="3"/>
  <c r="O74" i="10" s="1"/>
  <c r="H139" i="4" l="1"/>
  <c r="H157" i="4"/>
  <c r="H68" i="3" l="1"/>
  <c r="O59" i="10" s="1"/>
  <c r="G121" i="3" l="1"/>
  <c r="S120" i="3" s="1"/>
  <c r="G49" i="3"/>
  <c r="S48" i="3" s="1"/>
  <c r="H139" i="3"/>
  <c r="O73" i="10" s="1"/>
  <c r="H157" i="3"/>
  <c r="H299" i="7" l="1"/>
  <c r="H138" i="7"/>
  <c r="H298" i="7"/>
  <c r="T297" i="7" s="1"/>
  <c r="H137" i="7"/>
  <c r="T136" i="7" s="1"/>
  <c r="H136" i="7"/>
  <c r="H297" i="7"/>
  <c r="G120" i="3"/>
  <c r="S119" i="3" s="1"/>
  <c r="U119" i="3" s="1"/>
  <c r="G48" i="3"/>
  <c r="S47" i="3" s="1"/>
  <c r="U47" i="3" s="1"/>
  <c r="H156" i="3"/>
  <c r="T155" i="3" s="1"/>
  <c r="H138" i="3"/>
  <c r="H66" i="3"/>
  <c r="O57" i="10" l="1"/>
  <c r="T458" i="7"/>
  <c r="O72" i="10"/>
  <c r="T137" i="3"/>
  <c r="J297" i="7"/>
  <c r="T296" i="7"/>
  <c r="J136" i="7"/>
  <c r="T135" i="7"/>
  <c r="H137" i="4"/>
  <c r="H155" i="4"/>
  <c r="H67" i="3"/>
  <c r="O58" i="10" s="1"/>
  <c r="H138" i="4"/>
  <c r="H156" i="4"/>
  <c r="H460" i="7"/>
  <c r="H459" i="7"/>
  <c r="H458" i="7"/>
  <c r="J458" i="7" s="1"/>
  <c r="H296" i="7"/>
  <c r="H135" i="7"/>
  <c r="H295" i="7"/>
  <c r="H134" i="7"/>
  <c r="G119" i="3"/>
  <c r="S118" i="3" s="1"/>
  <c r="U118" i="3" s="1"/>
  <c r="G47" i="3"/>
  <c r="S46" i="3" s="1"/>
  <c r="U46" i="3" s="1"/>
  <c r="H155" i="3"/>
  <c r="H137" i="3"/>
  <c r="H65" i="3"/>
  <c r="T65" i="3" l="1"/>
  <c r="T457" i="7"/>
  <c r="O71" i="10"/>
  <c r="J137" i="3"/>
  <c r="Q71" i="10" s="1"/>
  <c r="T136" i="3"/>
  <c r="J155" i="3"/>
  <c r="T154" i="3"/>
  <c r="O56" i="10"/>
  <c r="J65" i="3"/>
  <c r="Q56" i="10" s="1"/>
  <c r="T64" i="3"/>
  <c r="T134" i="7"/>
  <c r="T456" i="7" s="1"/>
  <c r="J135" i="7"/>
  <c r="T295" i="7"/>
  <c r="J296" i="7"/>
  <c r="J134" i="7"/>
  <c r="T133" i="7"/>
  <c r="J295" i="7"/>
  <c r="T294" i="7"/>
  <c r="H456" i="7"/>
  <c r="J456" i="7" s="1"/>
  <c r="H457" i="7"/>
  <c r="J457" i="7" s="1"/>
  <c r="T306" i="7" l="1"/>
  <c r="T455" i="7"/>
  <c r="T145" i="7"/>
  <c r="H294" i="7"/>
  <c r="J294" i="7" l="1"/>
  <c r="S305" i="7"/>
  <c r="T146" i="7"/>
  <c r="T467" i="7"/>
  <c r="T307" i="7"/>
  <c r="H306" i="7"/>
  <c r="H136" i="4"/>
  <c r="T135" i="4" s="1"/>
  <c r="H154" i="4"/>
  <c r="T153" i="4" s="1"/>
  <c r="H133" i="7"/>
  <c r="T468" i="7" l="1"/>
  <c r="H455" i="7"/>
  <c r="J455" i="7" s="1"/>
  <c r="J133" i="7"/>
  <c r="H307" i="7"/>
  <c r="S144" i="7"/>
  <c r="S466" i="7" s="1"/>
  <c r="H145" i="7"/>
  <c r="H467" i="7" s="1"/>
  <c r="H468" i="7" l="1"/>
  <c r="H146" i="7"/>
  <c r="G118" i="3" l="1"/>
  <c r="G46" i="3"/>
  <c r="H64" i="3"/>
  <c r="J64" i="3" s="1"/>
  <c r="Q55" i="10" s="1"/>
  <c r="H154" i="3"/>
  <c r="H136" i="3"/>
  <c r="J136" i="3" s="1"/>
  <c r="Q70" i="10" s="1"/>
  <c r="T153" i="3" l="1"/>
  <c r="J154" i="3"/>
  <c r="O55" i="10"/>
  <c r="T63" i="3"/>
  <c r="O70" i="10"/>
  <c r="T135" i="3"/>
  <c r="S117" i="3"/>
  <c r="U117" i="3" s="1"/>
  <c r="S115" i="3"/>
  <c r="S116" i="3"/>
  <c r="U116" i="3" s="1"/>
  <c r="S44" i="3"/>
  <c r="U44" i="3" s="1"/>
  <c r="S45" i="3"/>
  <c r="U45" i="3" s="1"/>
  <c r="S127" i="3" l="1"/>
  <c r="U115" i="3"/>
  <c r="T129" i="3" l="1"/>
  <c r="H153" i="3"/>
  <c r="T152" i="3" l="1"/>
  <c r="J153" i="3"/>
  <c r="G44" i="3"/>
  <c r="S43" i="3" s="1"/>
  <c r="H134" i="3"/>
  <c r="J134" i="3" s="1"/>
  <c r="Q68" i="10" s="1"/>
  <c r="H62" i="3"/>
  <c r="J62" i="3" s="1"/>
  <c r="Q53" i="10" s="1"/>
  <c r="H135" i="3"/>
  <c r="J135" i="3" s="1"/>
  <c r="Q69" i="10" s="1"/>
  <c r="H63" i="3"/>
  <c r="J63" i="3" s="1"/>
  <c r="Q54" i="10" s="1"/>
  <c r="O69" i="10" l="1"/>
  <c r="T134" i="3"/>
  <c r="O54" i="10"/>
  <c r="T62" i="3"/>
  <c r="O53" i="10"/>
  <c r="T61" i="3"/>
  <c r="O68" i="10"/>
  <c r="T133" i="3"/>
  <c r="S55" i="3"/>
  <c r="U43" i="3"/>
  <c r="T73" i="3" l="1"/>
  <c r="T145" i="3"/>
  <c r="V55" i="3"/>
  <c r="T57" i="3"/>
  <c r="H134" i="4" l="1"/>
  <c r="H152" i="4"/>
  <c r="H152" i="3"/>
  <c r="H135" i="4"/>
  <c r="H153" i="4"/>
  <c r="T134" i="4" l="1"/>
  <c r="J135" i="4"/>
  <c r="T152" i="4"/>
  <c r="J153" i="4"/>
  <c r="J152" i="4"/>
  <c r="T151" i="4"/>
  <c r="J134" i="4"/>
  <c r="T133" i="4"/>
  <c r="T151" i="3"/>
  <c r="T163" i="3" s="1"/>
  <c r="T92" i="3" s="1"/>
  <c r="J152" i="3"/>
  <c r="G144" i="7"/>
  <c r="G305" i="7"/>
  <c r="S304" i="7" s="1"/>
  <c r="T163" i="4" l="1"/>
  <c r="T145" i="4"/>
  <c r="T128" i="3"/>
  <c r="T56" i="3"/>
  <c r="T110" i="3"/>
  <c r="T146" i="3"/>
  <c r="T74" i="3"/>
  <c r="T38" i="3"/>
  <c r="T20" i="3"/>
  <c r="S143" i="7"/>
  <c r="S465" i="7" s="1"/>
  <c r="G466" i="7"/>
  <c r="T146" i="4" l="1"/>
  <c r="T56" i="4"/>
  <c r="T20" i="4"/>
  <c r="T92" i="4"/>
  <c r="T38" i="4"/>
  <c r="T74" i="4"/>
  <c r="T128" i="4"/>
  <c r="T110" i="4"/>
  <c r="G304" i="7"/>
  <c r="S303" i="7" s="1"/>
  <c r="G143" i="7"/>
  <c r="S142" i="7" l="1"/>
  <c r="S464" i="7" s="1"/>
  <c r="G465" i="7"/>
  <c r="H90" i="2" l="1"/>
  <c r="H72" i="2" s="1"/>
  <c r="H89" i="2"/>
  <c r="H71" i="2" s="1"/>
  <c r="H88" i="2"/>
  <c r="H70" i="2" s="1"/>
  <c r="H87" i="2"/>
  <c r="H69" i="2" s="1"/>
  <c r="H86" i="2"/>
  <c r="H68" i="2" s="1"/>
  <c r="H85" i="2"/>
  <c r="H67" i="2" s="1"/>
  <c r="H84" i="2"/>
  <c r="H83" i="2"/>
  <c r="H82" i="2"/>
  <c r="J82" i="2" s="1"/>
  <c r="H81" i="2"/>
  <c r="J81" i="2" s="1"/>
  <c r="H80" i="2"/>
  <c r="J80" i="2" s="1"/>
  <c r="H79" i="2"/>
  <c r="H65" i="2" l="1"/>
  <c r="J83" i="2"/>
  <c r="T82" i="2"/>
  <c r="H66" i="2"/>
  <c r="T65" i="2" s="1"/>
  <c r="T83" i="2"/>
  <c r="H64" i="2"/>
  <c r="T81" i="2"/>
  <c r="H63" i="2"/>
  <c r="T80" i="2"/>
  <c r="H91" i="2"/>
  <c r="S90" i="2"/>
  <c r="H61" i="2"/>
  <c r="J79" i="2"/>
  <c r="H62" i="2"/>
  <c r="T79" i="2"/>
  <c r="T63" i="2" l="1"/>
  <c r="J64" i="2"/>
  <c r="J65" i="2"/>
  <c r="T64" i="2"/>
  <c r="T62" i="2"/>
  <c r="J63" i="2"/>
  <c r="T61" i="2"/>
  <c r="T73" i="2" s="1"/>
  <c r="J62" i="2"/>
  <c r="S72" i="2"/>
  <c r="H73" i="2"/>
  <c r="J61" i="2"/>
  <c r="H38" i="2"/>
  <c r="H20" i="2"/>
  <c r="H56" i="2"/>
  <c r="T91" i="2"/>
  <c r="H151" i="4"/>
  <c r="G115" i="3"/>
  <c r="G43" i="3"/>
  <c r="H151" i="3"/>
  <c r="S162" i="4" l="1"/>
  <c r="J151" i="4"/>
  <c r="H163" i="4"/>
  <c r="J151" i="3"/>
  <c r="S162" i="3"/>
  <c r="H163" i="3"/>
  <c r="H74" i="2"/>
  <c r="H133" i="3"/>
  <c r="R54" i="3"/>
  <c r="G55" i="3"/>
  <c r="G127" i="3"/>
  <c r="R126" i="3"/>
  <c r="T56" i="2"/>
  <c r="T38" i="2"/>
  <c r="T20" i="2"/>
  <c r="T74" i="2"/>
  <c r="H61" i="3"/>
  <c r="H38" i="4" l="1"/>
  <c r="H20" i="4"/>
  <c r="H74" i="4"/>
  <c r="H56" i="4"/>
  <c r="H110" i="4"/>
  <c r="H92" i="4"/>
  <c r="H128" i="4"/>
  <c r="S72" i="3"/>
  <c r="O52" i="10"/>
  <c r="H73" i="3"/>
  <c r="H74" i="3" s="1"/>
  <c r="J61" i="3"/>
  <c r="Q52" i="10" s="1"/>
  <c r="H57" i="3"/>
  <c r="S144" i="3"/>
  <c r="H145" i="3"/>
  <c r="H146" i="3" s="1"/>
  <c r="O67" i="10"/>
  <c r="J133" i="3"/>
  <c r="Q67" i="10" s="1"/>
  <c r="H133" i="4"/>
  <c r="H20" i="3"/>
  <c r="H38" i="3"/>
  <c r="H110" i="3"/>
  <c r="H56" i="3"/>
  <c r="H92" i="3"/>
  <c r="H128" i="3"/>
  <c r="H129" i="3"/>
  <c r="J133" i="4" l="1"/>
  <c r="S144" i="4"/>
  <c r="H145" i="4"/>
  <c r="H106" i="6"/>
  <c r="H102" i="6"/>
  <c r="H101" i="6"/>
  <c r="H97" i="6"/>
  <c r="J97" i="6" s="1"/>
  <c r="T22" i="11" s="1"/>
  <c r="H96" i="6"/>
  <c r="H53" i="6"/>
  <c r="J101" i="6" l="1"/>
  <c r="T26" i="11" s="1"/>
  <c r="H146" i="4"/>
  <c r="H43" i="6"/>
  <c r="H51" i="6"/>
  <c r="H100" i="6"/>
  <c r="J100" i="6" s="1"/>
  <c r="T25" i="11" s="1"/>
  <c r="H45" i="6"/>
  <c r="J45" i="6" s="1"/>
  <c r="H49" i="6"/>
  <c r="H98" i="6"/>
  <c r="J98" i="6" s="1"/>
  <c r="T23" i="11" s="1"/>
  <c r="H155" i="6"/>
  <c r="R27" i="11"/>
  <c r="R31" i="11"/>
  <c r="H159" i="6"/>
  <c r="R21" i="11"/>
  <c r="H149" i="6"/>
  <c r="J149" i="6" s="1"/>
  <c r="J96" i="6"/>
  <c r="T21" i="11" s="1"/>
  <c r="H46" i="6"/>
  <c r="J46" i="6" s="1"/>
  <c r="H50" i="6"/>
  <c r="H54" i="6"/>
  <c r="H99" i="6"/>
  <c r="J99" i="6" s="1"/>
  <c r="T24" i="11" s="1"/>
  <c r="H103" i="6"/>
  <c r="T100" i="6" s="1"/>
  <c r="H107" i="6"/>
  <c r="H47" i="6"/>
  <c r="J47" i="6" s="1"/>
  <c r="H104" i="6"/>
  <c r="H44" i="6"/>
  <c r="J44" i="6" s="1"/>
  <c r="H48" i="6"/>
  <c r="H52" i="6"/>
  <c r="R22" i="11"/>
  <c r="R26" i="11"/>
  <c r="H105" i="6"/>
  <c r="H154" i="6" l="1"/>
  <c r="J154" i="6" s="1"/>
  <c r="J48" i="6"/>
  <c r="T47" i="6"/>
  <c r="T101" i="6"/>
  <c r="T48" i="6"/>
  <c r="T99" i="6"/>
  <c r="T46" i="6"/>
  <c r="T45" i="6"/>
  <c r="T98" i="6"/>
  <c r="T44" i="6"/>
  <c r="S107" i="6"/>
  <c r="T97" i="6"/>
  <c r="H150" i="6"/>
  <c r="J150" i="6" s="1"/>
  <c r="R29" i="11"/>
  <c r="H157" i="6"/>
  <c r="R24" i="11"/>
  <c r="H152" i="6"/>
  <c r="J152" i="6" s="1"/>
  <c r="T43" i="6"/>
  <c r="T55" i="6" s="1"/>
  <c r="R28" i="11"/>
  <c r="H156" i="6"/>
  <c r="H153" i="6"/>
  <c r="J153" i="6" s="1"/>
  <c r="R25" i="11"/>
  <c r="H55" i="6"/>
  <c r="S54" i="6"/>
  <c r="J43" i="6"/>
  <c r="H160" i="6"/>
  <c r="R32" i="11"/>
  <c r="H151" i="6"/>
  <c r="J151" i="6" s="1"/>
  <c r="R23" i="11"/>
  <c r="R30" i="11"/>
  <c r="H158" i="6"/>
  <c r="T96" i="6"/>
  <c r="H108" i="6"/>
  <c r="T154" i="6" l="1"/>
  <c r="T153" i="6"/>
  <c r="T152" i="6"/>
  <c r="T151" i="6"/>
  <c r="S160" i="6"/>
  <c r="T150" i="6"/>
  <c r="H161" i="6"/>
  <c r="H91" i="6"/>
  <c r="H73" i="6"/>
  <c r="T149" i="6"/>
  <c r="T161" i="6" s="1"/>
  <c r="T108" i="6"/>
  <c r="H38" i="6"/>
  <c r="H20" i="6"/>
  <c r="T38" i="6"/>
  <c r="T20" i="6"/>
  <c r="T91" i="6" l="1"/>
  <c r="T73" i="6"/>
  <c r="T126" i="6"/>
  <c r="T144" i="6"/>
  <c r="H144" i="6"/>
  <c r="H126" i="6"/>
  <c r="G90" i="2" l="1"/>
  <c r="G72" i="2" l="1"/>
  <c r="S71" i="2" s="1"/>
  <c r="S89" i="2"/>
  <c r="G107" i="6" l="1"/>
  <c r="G142" i="7" l="1"/>
  <c r="G54" i="6"/>
  <c r="G160" i="6" s="1"/>
  <c r="G303" i="7"/>
  <c r="S302" i="7" s="1"/>
  <c r="S106" i="6"/>
  <c r="G161" i="3"/>
  <c r="G72" i="3"/>
  <c r="S71" i="3" s="1"/>
  <c r="G162" i="3"/>
  <c r="S161" i="3" s="1"/>
  <c r="G89" i="2"/>
  <c r="H162" i="6" l="1"/>
  <c r="S88" i="2"/>
  <c r="G71" i="2"/>
  <c r="S70" i="2" s="1"/>
  <c r="G141" i="7"/>
  <c r="G143" i="3"/>
  <c r="S160" i="3"/>
  <c r="G302" i="7"/>
  <c r="S301" i="7" s="1"/>
  <c r="G464" i="7"/>
  <c r="S141" i="7"/>
  <c r="S463" i="7" s="1"/>
  <c r="H56" i="6"/>
  <c r="S53" i="6"/>
  <c r="S159" i="6" s="1"/>
  <c r="G144" i="3"/>
  <c r="S143" i="3" s="1"/>
  <c r="G71" i="3"/>
  <c r="S70" i="3" s="1"/>
  <c r="F124" i="3"/>
  <c r="F52" i="3"/>
  <c r="G160" i="3"/>
  <c r="S159" i="3" s="1"/>
  <c r="G88" i="2"/>
  <c r="G463" i="7" l="1"/>
  <c r="G301" i="7"/>
  <c r="S300" i="7" s="1"/>
  <c r="G140" i="7"/>
  <c r="G106" i="6"/>
  <c r="G142" i="3"/>
  <c r="S141" i="3" s="1"/>
  <c r="S140" i="7"/>
  <c r="S462" i="7" s="1"/>
  <c r="G53" i="6"/>
  <c r="S52" i="6" s="1"/>
  <c r="S87" i="2"/>
  <c r="G70" i="2"/>
  <c r="S69" i="2" s="1"/>
  <c r="G70" i="3"/>
  <c r="S69" i="3" s="1"/>
  <c r="S142" i="3"/>
  <c r="G159" i="6" l="1"/>
  <c r="S105" i="6"/>
  <c r="S158" i="6" s="1"/>
  <c r="S139" i="7"/>
  <c r="S461" i="7" s="1"/>
  <c r="G462" i="7"/>
  <c r="F123" i="3" l="1"/>
  <c r="F51" i="3"/>
  <c r="G159" i="3"/>
  <c r="S158" i="3" s="1"/>
  <c r="G87" i="2"/>
  <c r="G105" i="6" l="1"/>
  <c r="G52" i="6"/>
  <c r="S51" i="6" s="1"/>
  <c r="S86" i="2"/>
  <c r="G69" i="2"/>
  <c r="S68" i="2" s="1"/>
  <c r="G69" i="3"/>
  <c r="S68" i="3" s="1"/>
  <c r="G158" i="6" l="1"/>
  <c r="S104" i="6"/>
  <c r="S157" i="6" s="1"/>
  <c r="G141" i="3"/>
  <c r="S140" i="3" s="1"/>
  <c r="G104" i="6" l="1"/>
  <c r="G51" i="6"/>
  <c r="S50" i="6" s="1"/>
  <c r="G139" i="7"/>
  <c r="G300" i="7"/>
  <c r="S299" i="7" s="1"/>
  <c r="G86" i="2"/>
  <c r="G84" i="2" l="1"/>
  <c r="G85" i="2"/>
  <c r="G461" i="7"/>
  <c r="S138" i="7"/>
  <c r="S460" i="7" s="1"/>
  <c r="G157" i="6"/>
  <c r="S103" i="6"/>
  <c r="S156" i="6" s="1"/>
  <c r="S85" i="2"/>
  <c r="G68" i="2"/>
  <c r="S67" i="2" s="1"/>
  <c r="F122" i="3"/>
  <c r="F50" i="3"/>
  <c r="G158" i="3"/>
  <c r="S157" i="3" s="1"/>
  <c r="G66" i="2" l="1"/>
  <c r="S83" i="2"/>
  <c r="U83" i="2" s="1"/>
  <c r="G67" i="2"/>
  <c r="S66" i="2" s="1"/>
  <c r="S84" i="2"/>
  <c r="S65" i="2" l="1"/>
  <c r="U65" i="2" s="1"/>
  <c r="G140" i="3"/>
  <c r="S139" i="3" s="1"/>
  <c r="G68" i="3"/>
  <c r="S67" i="3" s="1"/>
  <c r="G162" i="4"/>
  <c r="S161" i="4" s="1"/>
  <c r="G161" i="4"/>
  <c r="G160" i="4"/>
  <c r="G159" i="4"/>
  <c r="G151" i="4"/>
  <c r="E151" i="4"/>
  <c r="S158" i="4" l="1"/>
  <c r="S159" i="4"/>
  <c r="S160" i="4"/>
  <c r="H164" i="4"/>
  <c r="E138" i="4"/>
  <c r="E156" i="4"/>
  <c r="F138" i="4"/>
  <c r="F156" i="4"/>
  <c r="F142" i="4"/>
  <c r="F160" i="4"/>
  <c r="G134" i="4"/>
  <c r="G152" i="4"/>
  <c r="G138" i="4"/>
  <c r="G156" i="4"/>
  <c r="E141" i="4"/>
  <c r="E159" i="4"/>
  <c r="F137" i="4"/>
  <c r="F155" i="4"/>
  <c r="F134" i="4"/>
  <c r="F152" i="4"/>
  <c r="E135" i="4"/>
  <c r="E153" i="4"/>
  <c r="E139" i="4"/>
  <c r="E157" i="4"/>
  <c r="E143" i="4"/>
  <c r="E161" i="4"/>
  <c r="F135" i="4"/>
  <c r="F153" i="4"/>
  <c r="F139" i="4"/>
  <c r="F157" i="4"/>
  <c r="F143" i="4"/>
  <c r="F161" i="4"/>
  <c r="G153" i="4"/>
  <c r="G157" i="4"/>
  <c r="E137" i="4"/>
  <c r="E155" i="4"/>
  <c r="F133" i="4"/>
  <c r="F151" i="4"/>
  <c r="F141" i="4"/>
  <c r="F159" i="4"/>
  <c r="G137" i="4"/>
  <c r="G155" i="4"/>
  <c r="E134" i="4"/>
  <c r="E152" i="4"/>
  <c r="E142" i="4"/>
  <c r="E160" i="4"/>
  <c r="E136" i="4"/>
  <c r="E154" i="4"/>
  <c r="E140" i="4"/>
  <c r="E158" i="4"/>
  <c r="E144" i="4"/>
  <c r="E162" i="4"/>
  <c r="F136" i="4"/>
  <c r="F154" i="4"/>
  <c r="F140" i="4"/>
  <c r="F158" i="4"/>
  <c r="F144" i="4"/>
  <c r="F162" i="4"/>
  <c r="G164" i="4" s="1"/>
  <c r="G154" i="4"/>
  <c r="G158" i="4"/>
  <c r="S157" i="4" s="1"/>
  <c r="G141" i="4"/>
  <c r="G140" i="4"/>
  <c r="G138" i="7"/>
  <c r="G137" i="7"/>
  <c r="R151" i="4" l="1"/>
  <c r="R157" i="4"/>
  <c r="R158" i="4"/>
  <c r="S153" i="4"/>
  <c r="U153" i="4" s="1"/>
  <c r="P162" i="4"/>
  <c r="R152" i="4"/>
  <c r="R160" i="4"/>
  <c r="S151" i="4"/>
  <c r="U151" i="4" s="1"/>
  <c r="R155" i="4"/>
  <c r="S154" i="4"/>
  <c r="Q152" i="4"/>
  <c r="Q151" i="4"/>
  <c r="Q161" i="4"/>
  <c r="Q159" i="4"/>
  <c r="Q157" i="4"/>
  <c r="Q155" i="4"/>
  <c r="Q153" i="4"/>
  <c r="Q158" i="4"/>
  <c r="Q160" i="4"/>
  <c r="Q162" i="4"/>
  <c r="Q154" i="4"/>
  <c r="Q156" i="4"/>
  <c r="S156" i="4"/>
  <c r="S155" i="4"/>
  <c r="R154" i="4"/>
  <c r="R162" i="4"/>
  <c r="R159" i="4"/>
  <c r="Q133" i="4"/>
  <c r="Q143" i="4"/>
  <c r="Q141" i="4"/>
  <c r="Q139" i="4"/>
  <c r="Q137" i="4"/>
  <c r="Q135" i="4"/>
  <c r="Q134" i="4"/>
  <c r="Q140" i="4"/>
  <c r="Q142" i="4"/>
  <c r="Q144" i="4"/>
  <c r="Q136" i="4"/>
  <c r="Q138" i="4"/>
  <c r="S152" i="4"/>
  <c r="U152" i="4" s="1"/>
  <c r="R156" i="4"/>
  <c r="R153" i="4"/>
  <c r="R161" i="4"/>
  <c r="E163" i="4"/>
  <c r="E92" i="4" s="1"/>
  <c r="G133" i="4"/>
  <c r="G142" i="4"/>
  <c r="F145" i="4"/>
  <c r="G102" i="6"/>
  <c r="G299" i="7"/>
  <c r="S298" i="7" s="1"/>
  <c r="G144" i="4"/>
  <c r="S143" i="4" s="1"/>
  <c r="S137" i="7"/>
  <c r="G135" i="4"/>
  <c r="S136" i="7"/>
  <c r="U136" i="7" s="1"/>
  <c r="G143" i="4"/>
  <c r="S142" i="4" s="1"/>
  <c r="G136" i="4"/>
  <c r="G139" i="4"/>
  <c r="S138" i="4" s="1"/>
  <c r="G103" i="6"/>
  <c r="G50" i="6"/>
  <c r="S49" i="6" s="1"/>
  <c r="G298" i="7"/>
  <c r="S297" i="7" s="1"/>
  <c r="G163" i="4"/>
  <c r="F163" i="4"/>
  <c r="S458" i="7" l="1"/>
  <c r="U458" i="7" s="1"/>
  <c r="U297" i="7"/>
  <c r="S135" i="4"/>
  <c r="U135" i="4" s="1"/>
  <c r="R163" i="4"/>
  <c r="R92" i="4" s="1"/>
  <c r="S137" i="4"/>
  <c r="R74" i="4"/>
  <c r="R56" i="4"/>
  <c r="S141" i="4"/>
  <c r="S139" i="4"/>
  <c r="R143" i="4"/>
  <c r="R141" i="4"/>
  <c r="R139" i="4"/>
  <c r="R137" i="4"/>
  <c r="R135" i="4"/>
  <c r="R134" i="4"/>
  <c r="R144" i="4"/>
  <c r="R142" i="4"/>
  <c r="R140" i="4"/>
  <c r="R138" i="4"/>
  <c r="R136" i="4"/>
  <c r="R133" i="4"/>
  <c r="S136" i="4"/>
  <c r="Q163" i="4"/>
  <c r="S134" i="4"/>
  <c r="U134" i="4" s="1"/>
  <c r="S140" i="4"/>
  <c r="S133" i="4"/>
  <c r="Q145" i="4"/>
  <c r="S163" i="4"/>
  <c r="E128" i="4"/>
  <c r="S459" i="7"/>
  <c r="E38" i="4"/>
  <c r="E20" i="4"/>
  <c r="E56" i="4"/>
  <c r="E74" i="4"/>
  <c r="E110" i="4"/>
  <c r="G459" i="7"/>
  <c r="S101" i="6"/>
  <c r="U101" i="6" s="1"/>
  <c r="G38" i="4"/>
  <c r="G110" i="4"/>
  <c r="G74" i="4"/>
  <c r="G56" i="4"/>
  <c r="G20" i="4"/>
  <c r="G92" i="4"/>
  <c r="G128" i="4"/>
  <c r="G156" i="6"/>
  <c r="S102" i="6"/>
  <c r="S155" i="6" s="1"/>
  <c r="G145" i="4"/>
  <c r="G147" i="4" s="1"/>
  <c r="F92" i="4"/>
  <c r="F110" i="4"/>
  <c r="F74" i="4"/>
  <c r="F20" i="4"/>
  <c r="F164" i="4"/>
  <c r="F38" i="4"/>
  <c r="F56" i="4"/>
  <c r="F128" i="4"/>
  <c r="G460" i="7"/>
  <c r="F146" i="4"/>
  <c r="R38" i="4" l="1"/>
  <c r="R128" i="4"/>
  <c r="R110" i="4"/>
  <c r="R145" i="4"/>
  <c r="R147" i="4" s="1"/>
  <c r="S56" i="4"/>
  <c r="S110" i="4"/>
  <c r="S128" i="4"/>
  <c r="S74" i="4"/>
  <c r="S38" i="4"/>
  <c r="S92" i="4"/>
  <c r="T164" i="4"/>
  <c r="U163" i="4"/>
  <c r="Q146" i="4"/>
  <c r="Q110" i="4"/>
  <c r="Q38" i="4"/>
  <c r="Q56" i="4"/>
  <c r="Q92" i="4"/>
  <c r="Q74" i="4"/>
  <c r="Q128" i="4"/>
  <c r="S145" i="4"/>
  <c r="U133" i="4"/>
  <c r="Q20" i="4"/>
  <c r="R20" i="4"/>
  <c r="G146" i="4"/>
  <c r="H147" i="4"/>
  <c r="R164" i="4"/>
  <c r="S20" i="4"/>
  <c r="S164" i="4"/>
  <c r="F121" i="3"/>
  <c r="F49" i="3"/>
  <c r="G157" i="3"/>
  <c r="S156" i="3" s="1"/>
  <c r="R146" i="4" l="1"/>
  <c r="S146" i="4"/>
  <c r="S147" i="4"/>
  <c r="T147" i="4"/>
  <c r="U145" i="4"/>
  <c r="G49" i="6"/>
  <c r="G139" i="3"/>
  <c r="S138" i="3" s="1"/>
  <c r="S48" i="6" l="1"/>
  <c r="G155" i="6"/>
  <c r="G67" i="3"/>
  <c r="S66" i="3" s="1"/>
  <c r="S154" i="6" l="1"/>
  <c r="U154" i="6" s="1"/>
  <c r="U48" i="6"/>
  <c r="F120" i="3"/>
  <c r="F48" i="3"/>
  <c r="G156" i="3"/>
  <c r="S155" i="3" s="1"/>
  <c r="U155" i="3" s="1"/>
  <c r="G138" i="3" l="1"/>
  <c r="S137" i="3" s="1"/>
  <c r="U137" i="3" s="1"/>
  <c r="G66" i="3" l="1"/>
  <c r="S65" i="3" s="1"/>
  <c r="U65" i="3" s="1"/>
  <c r="E121" i="3" l="1"/>
  <c r="E49" i="3"/>
  <c r="E125" i="3"/>
  <c r="E53" i="3"/>
  <c r="Q52" i="3" s="1"/>
  <c r="E54" i="3"/>
  <c r="E126" i="3"/>
  <c r="F125" i="3"/>
  <c r="F53" i="3"/>
  <c r="F126" i="3"/>
  <c r="R125" i="3" s="1"/>
  <c r="F54" i="3"/>
  <c r="R53" i="3" s="1"/>
  <c r="R124" i="3" l="1"/>
  <c r="R123" i="3"/>
  <c r="R122" i="3"/>
  <c r="R121" i="3"/>
  <c r="R120" i="3"/>
  <c r="Q125" i="3"/>
  <c r="R117" i="3"/>
  <c r="R119" i="3"/>
  <c r="Q126" i="3"/>
  <c r="R115" i="3"/>
  <c r="R118" i="3"/>
  <c r="R116" i="3"/>
  <c r="F127" i="3"/>
  <c r="Q124" i="3"/>
  <c r="R52" i="3"/>
  <c r="R51" i="3"/>
  <c r="R50" i="3"/>
  <c r="R49" i="3"/>
  <c r="R48" i="3"/>
  <c r="Q53" i="3"/>
  <c r="R44" i="3"/>
  <c r="R43" i="3"/>
  <c r="F55" i="3"/>
  <c r="R45" i="3"/>
  <c r="Q54" i="3"/>
  <c r="R46" i="3"/>
  <c r="R47" i="3"/>
  <c r="G155" i="3"/>
  <c r="S154" i="3" s="1"/>
  <c r="U154" i="3" s="1"/>
  <c r="G83" i="2"/>
  <c r="G135" i="7"/>
  <c r="G136" i="7"/>
  <c r="S134" i="7" l="1"/>
  <c r="U134" i="7" s="1"/>
  <c r="G57" i="3"/>
  <c r="G297" i="7"/>
  <c r="S296" i="7" s="1"/>
  <c r="U296" i="7" s="1"/>
  <c r="R55" i="3"/>
  <c r="R127" i="3"/>
  <c r="S135" i="7"/>
  <c r="U135" i="7" s="1"/>
  <c r="G296" i="7"/>
  <c r="S295" i="7" s="1"/>
  <c r="G65" i="2"/>
  <c r="S64" i="2" s="1"/>
  <c r="U64" i="2" s="1"/>
  <c r="S82" i="2"/>
  <c r="U82" i="2" s="1"/>
  <c r="G129" i="3"/>
  <c r="G65" i="3"/>
  <c r="S64" i="3" s="1"/>
  <c r="U64" i="3" s="1"/>
  <c r="G100" i="6"/>
  <c r="G99" i="6"/>
  <c r="G98" i="6"/>
  <c r="G97" i="6"/>
  <c r="G96" i="6"/>
  <c r="G48" i="6"/>
  <c r="S47" i="6" s="1"/>
  <c r="U47" i="6" s="1"/>
  <c r="S456" i="7" l="1"/>
  <c r="U456" i="7" s="1"/>
  <c r="U295" i="7"/>
  <c r="S457" i="7"/>
  <c r="U457" i="7" s="1"/>
  <c r="G137" i="3"/>
  <c r="S136" i="3" s="1"/>
  <c r="U136" i="3" s="1"/>
  <c r="G458" i="7"/>
  <c r="S57" i="3"/>
  <c r="U55" i="3"/>
  <c r="G101" i="6"/>
  <c r="G108" i="6" s="1"/>
  <c r="G457" i="7"/>
  <c r="S129" i="3"/>
  <c r="U127" i="3"/>
  <c r="S97" i="6" l="1"/>
  <c r="U97" i="6" s="1"/>
  <c r="S98" i="6"/>
  <c r="U98" i="6" s="1"/>
  <c r="S99" i="6"/>
  <c r="U99" i="6" s="1"/>
  <c r="S96" i="6"/>
  <c r="G91" i="6"/>
  <c r="G73" i="6"/>
  <c r="H109" i="6"/>
  <c r="G154" i="6"/>
  <c r="S100" i="6"/>
  <c r="R107" i="6"/>
  <c r="S153" i="6" l="1"/>
  <c r="U153" i="6" s="1"/>
  <c r="U100" i="6"/>
  <c r="S108" i="6"/>
  <c r="S73" i="6" s="1"/>
  <c r="U96" i="6"/>
  <c r="U108" i="6" l="1"/>
  <c r="T109" i="6"/>
  <c r="S91" i="6"/>
  <c r="G47" i="6"/>
  <c r="S46" i="6" l="1"/>
  <c r="G153" i="6"/>
  <c r="S152" i="6" l="1"/>
  <c r="U152" i="6" s="1"/>
  <c r="U46" i="6"/>
  <c r="G134" i="7"/>
  <c r="G133" i="7"/>
  <c r="G154" i="3"/>
  <c r="S153" i="3" s="1"/>
  <c r="U153" i="3" s="1"/>
  <c r="G64" i="3"/>
  <c r="S63" i="3" s="1"/>
  <c r="U63" i="3" s="1"/>
  <c r="G82" i="2"/>
  <c r="G136" i="3" l="1"/>
  <c r="S135" i="3" s="1"/>
  <c r="U135" i="3" s="1"/>
  <c r="G294" i="7"/>
  <c r="R144" i="7"/>
  <c r="G145" i="7"/>
  <c r="H147" i="7" s="1"/>
  <c r="S133" i="7"/>
  <c r="U133" i="7" s="1"/>
  <c r="G64" i="2"/>
  <c r="S63" i="2" s="1"/>
  <c r="U63" i="2" s="1"/>
  <c r="S81" i="2"/>
  <c r="U81" i="2" s="1"/>
  <c r="G295" i="7"/>
  <c r="S294" i="7" s="1"/>
  <c r="S306" i="7" l="1"/>
  <c r="S455" i="7"/>
  <c r="U455" i="7" s="1"/>
  <c r="U294" i="7"/>
  <c r="R305" i="7"/>
  <c r="R466" i="7" s="1"/>
  <c r="S145" i="7"/>
  <c r="G455" i="7"/>
  <c r="G306" i="7"/>
  <c r="H308" i="7" s="1"/>
  <c r="G456" i="7"/>
  <c r="G146" i="7"/>
  <c r="T147" i="7" l="1"/>
  <c r="S467" i="7"/>
  <c r="S307" i="7"/>
  <c r="T308" i="7"/>
  <c r="U306" i="7"/>
  <c r="G307" i="7"/>
  <c r="G467" i="7"/>
  <c r="H469" i="7" s="1"/>
  <c r="S146" i="7"/>
  <c r="S468" i="7" l="1"/>
  <c r="T469" i="7"/>
  <c r="G468" i="7"/>
  <c r="G153" i="3"/>
  <c r="S152" i="3" s="1"/>
  <c r="U152" i="3" s="1"/>
  <c r="G152" i="3"/>
  <c r="S151" i="3" l="1"/>
  <c r="S163" i="3"/>
  <c r="G62" i="3"/>
  <c r="G81" i="2"/>
  <c r="G134" i="3"/>
  <c r="G135" i="3"/>
  <c r="S134" i="3" s="1"/>
  <c r="U134" i="3" s="1"/>
  <c r="G46" i="6"/>
  <c r="S133" i="3" l="1"/>
  <c r="S145" i="3" s="1"/>
  <c r="S45" i="6"/>
  <c r="G152" i="6"/>
  <c r="G63" i="3"/>
  <c r="S62" i="3" s="1"/>
  <c r="U62" i="3" s="1"/>
  <c r="G63" i="2"/>
  <c r="S62" i="2" s="1"/>
  <c r="S80" i="2"/>
  <c r="U80" i="2" s="1"/>
  <c r="T164" i="3"/>
  <c r="S38" i="3"/>
  <c r="S20" i="3"/>
  <c r="S92" i="3"/>
  <c r="S110" i="3"/>
  <c r="S128" i="3"/>
  <c r="S56" i="3"/>
  <c r="S151" i="6" l="1"/>
  <c r="U151" i="6" s="1"/>
  <c r="U45" i="6"/>
  <c r="U133" i="3"/>
  <c r="U62" i="2"/>
  <c r="S61" i="3"/>
  <c r="U61" i="3" s="1"/>
  <c r="S146" i="3"/>
  <c r="T147" i="3"/>
  <c r="S73" i="3" l="1"/>
  <c r="S74" i="3" s="1"/>
  <c r="G45" i="6"/>
  <c r="T75" i="3" l="1"/>
  <c r="S44" i="6"/>
  <c r="G151" i="6"/>
  <c r="S150" i="6" l="1"/>
  <c r="U150" i="6" s="1"/>
  <c r="U44" i="6"/>
  <c r="F162" i="3"/>
  <c r="G151" i="3"/>
  <c r="F62" i="3"/>
  <c r="F63" i="3"/>
  <c r="F64" i="3"/>
  <c r="F65" i="3"/>
  <c r="F66" i="3"/>
  <c r="F67" i="3"/>
  <c r="F68" i="3"/>
  <c r="F69" i="3"/>
  <c r="F70" i="3"/>
  <c r="F71" i="3"/>
  <c r="G80" i="2" l="1"/>
  <c r="G133" i="3"/>
  <c r="G61" i="3"/>
  <c r="F144" i="3"/>
  <c r="F72" i="3"/>
  <c r="R162" i="3"/>
  <c r="G163" i="3"/>
  <c r="R161" i="3"/>
  <c r="R143" i="3" l="1"/>
  <c r="R144" i="3"/>
  <c r="G145" i="3"/>
  <c r="H164" i="3"/>
  <c r="G20" i="3"/>
  <c r="G110" i="3"/>
  <c r="G92" i="3"/>
  <c r="G38" i="3"/>
  <c r="G128" i="3"/>
  <c r="G56" i="3"/>
  <c r="R65" i="3"/>
  <c r="R68" i="3"/>
  <c r="R61" i="3"/>
  <c r="G73" i="3"/>
  <c r="R71" i="3"/>
  <c r="R63" i="3"/>
  <c r="R66" i="3"/>
  <c r="R69" i="3"/>
  <c r="R72" i="3"/>
  <c r="R64" i="3"/>
  <c r="R67" i="3"/>
  <c r="R70" i="3"/>
  <c r="R62" i="3"/>
  <c r="G62" i="2"/>
  <c r="S61" i="2" s="1"/>
  <c r="S79" i="2"/>
  <c r="G44" i="6"/>
  <c r="G43" i="6"/>
  <c r="G79" i="2"/>
  <c r="R73" i="3" l="1"/>
  <c r="S75" i="3" s="1"/>
  <c r="S73" i="2"/>
  <c r="U61" i="2"/>
  <c r="R54" i="6"/>
  <c r="R160" i="6" s="1"/>
  <c r="G55" i="6"/>
  <c r="G149" i="6"/>
  <c r="H147" i="3"/>
  <c r="G146" i="3"/>
  <c r="G91" i="2"/>
  <c r="R90" i="2"/>
  <c r="G61" i="2"/>
  <c r="S91" i="2"/>
  <c r="U79" i="2"/>
  <c r="S43" i="6"/>
  <c r="G150" i="6"/>
  <c r="H75" i="3"/>
  <c r="G74" i="3"/>
  <c r="U73" i="3" l="1"/>
  <c r="U43" i="6"/>
  <c r="S55" i="6"/>
  <c r="S149" i="6"/>
  <c r="G38" i="6"/>
  <c r="G20" i="6"/>
  <c r="G161" i="6"/>
  <c r="S38" i="2"/>
  <c r="S20" i="2"/>
  <c r="S56" i="2"/>
  <c r="T92" i="2"/>
  <c r="R72" i="2"/>
  <c r="G73" i="2"/>
  <c r="G38" i="2"/>
  <c r="G56" i="2"/>
  <c r="G20" i="2"/>
  <c r="H92" i="2"/>
  <c r="T75" i="2"/>
  <c r="S74" i="2"/>
  <c r="F90" i="2"/>
  <c r="F72" i="2" l="1"/>
  <c r="R71" i="2" s="1"/>
  <c r="R89" i="2"/>
  <c r="U149" i="6"/>
  <c r="S161" i="6"/>
  <c r="G126" i="6"/>
  <c r="G144" i="6"/>
  <c r="S38" i="6"/>
  <c r="S20" i="6"/>
  <c r="G74" i="2"/>
  <c r="H75" i="2"/>
  <c r="S144" i="6" l="1"/>
  <c r="S126" i="6"/>
  <c r="T162" i="6"/>
  <c r="F107" i="6" l="1"/>
  <c r="F106" i="6"/>
  <c r="F54" i="6"/>
  <c r="R105" i="6" l="1"/>
  <c r="F53" i="6"/>
  <c r="R52" i="6" s="1"/>
  <c r="F160" i="6"/>
  <c r="G162" i="6" s="1"/>
  <c r="R106" i="6"/>
  <c r="G56" i="6"/>
  <c r="R53" i="6"/>
  <c r="F161" i="3"/>
  <c r="R160" i="3" s="1"/>
  <c r="R159" i="6" l="1"/>
  <c r="R158" i="6"/>
  <c r="F143" i="3"/>
  <c r="R142" i="3" s="1"/>
  <c r="F89" i="2"/>
  <c r="F159" i="6"/>
  <c r="F71" i="2" l="1"/>
  <c r="R70" i="2" s="1"/>
  <c r="R88" i="2"/>
  <c r="F301" i="7" l="1"/>
  <c r="F304" i="7"/>
  <c r="F305" i="7"/>
  <c r="R304" i="7" s="1"/>
  <c r="R303" i="7" l="1"/>
  <c r="F52" i="6"/>
  <c r="R51" i="6" s="1"/>
  <c r="F300" i="7"/>
  <c r="F142" i="7"/>
  <c r="F138" i="7"/>
  <c r="F143" i="7"/>
  <c r="F303" i="7"/>
  <c r="R302" i="7" s="1"/>
  <c r="F299" i="7"/>
  <c r="F141" i="7"/>
  <c r="F139" i="7"/>
  <c r="F302" i="7"/>
  <c r="R301" i="7" s="1"/>
  <c r="F144" i="7"/>
  <c r="R143" i="7" s="1"/>
  <c r="R465" i="7" s="1"/>
  <c r="F140" i="7"/>
  <c r="E124" i="3"/>
  <c r="Q123" i="3" s="1"/>
  <c r="E52" i="3"/>
  <c r="Q51" i="3" s="1"/>
  <c r="F157" i="3"/>
  <c r="F158" i="3"/>
  <c r="F159" i="3"/>
  <c r="F160" i="3"/>
  <c r="R159" i="3" s="1"/>
  <c r="R298" i="7" l="1"/>
  <c r="R299" i="7"/>
  <c r="R300" i="7"/>
  <c r="R142" i="7"/>
  <c r="R464" i="7" s="1"/>
  <c r="R158" i="3"/>
  <c r="R138" i="7"/>
  <c r="F88" i="2"/>
  <c r="R157" i="3"/>
  <c r="F460" i="7"/>
  <c r="F461" i="7"/>
  <c r="R156" i="3"/>
  <c r="R139" i="7"/>
  <c r="F463" i="7"/>
  <c r="R140" i="7"/>
  <c r="R462" i="7" s="1"/>
  <c r="F464" i="7"/>
  <c r="R141" i="7"/>
  <c r="R463" i="7" s="1"/>
  <c r="R137" i="7"/>
  <c r="R459" i="7" s="1"/>
  <c r="F466" i="7"/>
  <c r="F465" i="7"/>
  <c r="F462" i="7"/>
  <c r="F142" i="3"/>
  <c r="R141" i="3" s="1"/>
  <c r="R460" i="7" l="1"/>
  <c r="R461" i="7"/>
  <c r="F70" i="2"/>
  <c r="R69" i="2" s="1"/>
  <c r="R87" i="2"/>
  <c r="E123" i="3" l="1"/>
  <c r="Q122" i="3" s="1"/>
  <c r="E51" i="3"/>
  <c r="Q50" i="3" s="1"/>
  <c r="E122" i="3"/>
  <c r="E50" i="3"/>
  <c r="F140" i="3"/>
  <c r="F87" i="2"/>
  <c r="F86" i="2"/>
  <c r="F69" i="2" l="1"/>
  <c r="R68" i="2" s="1"/>
  <c r="R86" i="2"/>
  <c r="F68" i="2"/>
  <c r="R67" i="2" s="1"/>
  <c r="R85" i="2"/>
  <c r="Q121" i="3"/>
  <c r="Q119" i="3"/>
  <c r="Q120" i="3"/>
  <c r="Q49" i="3"/>
  <c r="Q48" i="3"/>
  <c r="Q47" i="3"/>
  <c r="F141" i="3"/>
  <c r="R140" i="3" s="1"/>
  <c r="R139" i="3" l="1"/>
  <c r="F51" i="6"/>
  <c r="R50" i="6" s="1"/>
  <c r="F101" i="6" l="1"/>
  <c r="F50" i="6" l="1"/>
  <c r="R49" i="6" s="1"/>
  <c r="F85" i="2"/>
  <c r="F139" i="3"/>
  <c r="R138" i="3" s="1"/>
  <c r="F67" i="2" l="1"/>
  <c r="R66" i="2" s="1"/>
  <c r="R84" i="2"/>
  <c r="F49" i="6" l="1"/>
  <c r="R48" i="6" s="1"/>
  <c r="E133" i="4" l="1"/>
  <c r="F99" i="6"/>
  <c r="F100" i="6"/>
  <c r="F298" i="7"/>
  <c r="R297" i="7" s="1"/>
  <c r="F156" i="3"/>
  <c r="R155" i="3" s="1"/>
  <c r="F138" i="3"/>
  <c r="R137" i="3" s="1"/>
  <c r="P144" i="4" l="1"/>
  <c r="F48" i="6"/>
  <c r="F84" i="2"/>
  <c r="F137" i="7"/>
  <c r="R136" i="7" s="1"/>
  <c r="R458" i="7" s="1"/>
  <c r="E145" i="4"/>
  <c r="R47" i="6" l="1"/>
  <c r="F154" i="6"/>
  <c r="E146" i="4"/>
  <c r="F147" i="4"/>
  <c r="F66" i="2"/>
  <c r="R65" i="2" s="1"/>
  <c r="R83" i="2"/>
  <c r="F459" i="7"/>
  <c r="F102" i="6"/>
  <c r="F103" i="6"/>
  <c r="F155" i="6" l="1"/>
  <c r="F156" i="6"/>
  <c r="F104" i="6" l="1"/>
  <c r="F105" i="6" l="1"/>
  <c r="R101" i="6" s="1"/>
  <c r="R154" i="6" s="1"/>
  <c r="F157" i="6"/>
  <c r="R100" i="6" l="1"/>
  <c r="R153" i="6" s="1"/>
  <c r="R98" i="6"/>
  <c r="R99" i="6"/>
  <c r="R102" i="6"/>
  <c r="R155" i="6" s="1"/>
  <c r="R103" i="6"/>
  <c r="R156" i="6" s="1"/>
  <c r="F158" i="6"/>
  <c r="R104" i="6"/>
  <c r="R157" i="6" s="1"/>
  <c r="F47" i="6" l="1"/>
  <c r="E119" i="3"/>
  <c r="E47" i="3"/>
  <c r="F155" i="3"/>
  <c r="R154" i="3" s="1"/>
  <c r="F83" i="2"/>
  <c r="P48" i="3" l="1"/>
  <c r="P54" i="3"/>
  <c r="P49" i="3"/>
  <c r="Q45" i="3"/>
  <c r="Q43" i="3"/>
  <c r="P52" i="3"/>
  <c r="P50" i="3"/>
  <c r="P47" i="3"/>
  <c r="P55" i="3" s="1"/>
  <c r="P51" i="3"/>
  <c r="P53" i="3"/>
  <c r="E55" i="3"/>
  <c r="Q44" i="3"/>
  <c r="Q46" i="3"/>
  <c r="R46" i="6"/>
  <c r="R152" i="6" s="1"/>
  <c r="F153" i="6"/>
  <c r="F65" i="2"/>
  <c r="R64" i="2" s="1"/>
  <c r="R82" i="2"/>
  <c r="P121" i="3"/>
  <c r="P124" i="3"/>
  <c r="P125" i="3"/>
  <c r="P122" i="3"/>
  <c r="P126" i="3"/>
  <c r="Q118" i="3"/>
  <c r="Q117" i="3"/>
  <c r="P120" i="3"/>
  <c r="Q115" i="3"/>
  <c r="P123" i="3"/>
  <c r="Q116" i="3"/>
  <c r="E127" i="3"/>
  <c r="P119" i="3"/>
  <c r="F137" i="3"/>
  <c r="R136" i="3" s="1"/>
  <c r="P57" i="3" l="1"/>
  <c r="E57" i="3"/>
  <c r="F57" i="3"/>
  <c r="P127" i="3"/>
  <c r="Q127" i="3"/>
  <c r="E129" i="3"/>
  <c r="F129" i="3"/>
  <c r="Q55" i="3"/>
  <c r="Q57" i="3" l="1"/>
  <c r="R57" i="3"/>
  <c r="Q129" i="3"/>
  <c r="R129" i="3"/>
  <c r="F98" i="6"/>
  <c r="F97" i="6"/>
  <c r="F96" i="6"/>
  <c r="E100" i="6"/>
  <c r="E101" i="6"/>
  <c r="E48" i="6"/>
  <c r="E49" i="6"/>
  <c r="F43" i="6"/>
  <c r="F46" i="6"/>
  <c r="D101" i="6"/>
  <c r="D102" i="6"/>
  <c r="D103" i="6"/>
  <c r="D105" i="6"/>
  <c r="D106" i="6"/>
  <c r="E99" i="6"/>
  <c r="D48" i="6"/>
  <c r="D50" i="6"/>
  <c r="D52" i="6"/>
  <c r="D53" i="6"/>
  <c r="E43" i="6"/>
  <c r="C101" i="6"/>
  <c r="C102" i="6"/>
  <c r="C105" i="6"/>
  <c r="C106" i="6"/>
  <c r="C107" i="6"/>
  <c r="D97" i="6"/>
  <c r="C48" i="6"/>
  <c r="C49" i="6"/>
  <c r="C53" i="6"/>
  <c r="D43" i="6"/>
  <c r="D44" i="6"/>
  <c r="D45" i="6"/>
  <c r="D46" i="6"/>
  <c r="B101" i="6"/>
  <c r="B102" i="6"/>
  <c r="B103" i="6"/>
  <c r="C97" i="6"/>
  <c r="C98" i="6"/>
  <c r="C99" i="6"/>
  <c r="B49" i="6"/>
  <c r="B52" i="6"/>
  <c r="B53" i="6"/>
  <c r="C45" i="6"/>
  <c r="B97" i="6"/>
  <c r="B98" i="6"/>
  <c r="B45" i="6"/>
  <c r="B46" i="6"/>
  <c r="E298" i="7"/>
  <c r="E299" i="7"/>
  <c r="E301" i="7"/>
  <c r="E302" i="7"/>
  <c r="E303" i="7"/>
  <c r="E305" i="7"/>
  <c r="F294" i="7"/>
  <c r="F297" i="7"/>
  <c r="R296" i="7" s="1"/>
  <c r="E137" i="7"/>
  <c r="E138" i="7"/>
  <c r="E139" i="7"/>
  <c r="E140" i="7"/>
  <c r="E141" i="7"/>
  <c r="E142" i="7"/>
  <c r="E143" i="7"/>
  <c r="E144" i="7"/>
  <c r="F133" i="7"/>
  <c r="F134" i="7"/>
  <c r="F135" i="7"/>
  <c r="F136" i="7"/>
  <c r="R135" i="7" s="1"/>
  <c r="D298" i="7"/>
  <c r="D299" i="7"/>
  <c r="D302" i="7"/>
  <c r="D303" i="7"/>
  <c r="E295" i="7"/>
  <c r="E297" i="7"/>
  <c r="D138" i="7"/>
  <c r="D140" i="7"/>
  <c r="D142" i="7"/>
  <c r="E133" i="7"/>
  <c r="E134" i="7"/>
  <c r="E135" i="7"/>
  <c r="E136" i="7"/>
  <c r="C298" i="7"/>
  <c r="C302" i="7"/>
  <c r="C303" i="7"/>
  <c r="C137" i="7"/>
  <c r="C138" i="7"/>
  <c r="C141" i="7"/>
  <c r="C142" i="7"/>
  <c r="D134" i="7"/>
  <c r="B298" i="7"/>
  <c r="B299" i="7"/>
  <c r="B303" i="7"/>
  <c r="C294" i="7"/>
  <c r="C295" i="7"/>
  <c r="B138" i="7"/>
  <c r="B141" i="7"/>
  <c r="B142" i="7"/>
  <c r="B144" i="7"/>
  <c r="C134" i="7"/>
  <c r="C136" i="7"/>
  <c r="B295" i="7"/>
  <c r="B134" i="7"/>
  <c r="E144" i="3"/>
  <c r="F134" i="3"/>
  <c r="F136" i="3"/>
  <c r="R135" i="3" s="1"/>
  <c r="E65" i="3"/>
  <c r="E66" i="3"/>
  <c r="E67" i="3"/>
  <c r="E68" i="3"/>
  <c r="E69" i="3"/>
  <c r="E70" i="3"/>
  <c r="E71" i="3"/>
  <c r="E72" i="3"/>
  <c r="F61" i="3"/>
  <c r="D65" i="3"/>
  <c r="D66" i="3"/>
  <c r="D67" i="3"/>
  <c r="D68" i="3"/>
  <c r="D69" i="3"/>
  <c r="D70" i="3"/>
  <c r="D71" i="3"/>
  <c r="D72" i="3"/>
  <c r="E61" i="3"/>
  <c r="E62" i="3"/>
  <c r="E64" i="3"/>
  <c r="C119" i="3"/>
  <c r="C139" i="3"/>
  <c r="C65" i="3"/>
  <c r="C69" i="3"/>
  <c r="C70" i="3"/>
  <c r="C71" i="3"/>
  <c r="C72" i="3"/>
  <c r="D61" i="3"/>
  <c r="D62" i="3"/>
  <c r="D63" i="3"/>
  <c r="D64" i="3"/>
  <c r="C156" i="3"/>
  <c r="C157" i="3"/>
  <c r="C158" i="3"/>
  <c r="B65" i="3"/>
  <c r="B66" i="3"/>
  <c r="B67" i="3"/>
  <c r="B68" i="3"/>
  <c r="B69" i="3"/>
  <c r="B70" i="3"/>
  <c r="B71" i="3"/>
  <c r="B72" i="3"/>
  <c r="C61" i="3"/>
  <c r="C62" i="3"/>
  <c r="C63" i="3"/>
  <c r="C64" i="3"/>
  <c r="B62" i="3"/>
  <c r="B63" i="3"/>
  <c r="B64" i="3"/>
  <c r="F154" i="3"/>
  <c r="R153" i="3" s="1"/>
  <c r="F153" i="3"/>
  <c r="E83" i="2"/>
  <c r="E65" i="2" s="1"/>
  <c r="E84" i="2"/>
  <c r="E66" i="2" s="1"/>
  <c r="E86" i="2"/>
  <c r="E68" i="2" s="1"/>
  <c r="E87" i="2"/>
  <c r="E69" i="2" s="1"/>
  <c r="E89" i="2"/>
  <c r="E71" i="2" s="1"/>
  <c r="E90" i="2"/>
  <c r="E72" i="2" s="1"/>
  <c r="F81" i="2"/>
  <c r="F82" i="2"/>
  <c r="D84" i="2"/>
  <c r="D66" i="2" s="1"/>
  <c r="D87" i="2"/>
  <c r="D69" i="2" s="1"/>
  <c r="D88" i="2"/>
  <c r="D70" i="2" s="1"/>
  <c r="E79" i="2"/>
  <c r="E80" i="2"/>
  <c r="E62" i="2" s="1"/>
  <c r="E81" i="2"/>
  <c r="E63" i="2" s="1"/>
  <c r="C90" i="2"/>
  <c r="C72" i="2" s="1"/>
  <c r="D79" i="2"/>
  <c r="D80" i="2"/>
  <c r="D62" i="2" s="1"/>
  <c r="D81" i="2"/>
  <c r="D63" i="2" s="1"/>
  <c r="D82" i="2"/>
  <c r="D64" i="2" s="1"/>
  <c r="B83" i="2"/>
  <c r="B65" i="2" s="1"/>
  <c r="B84" i="2"/>
  <c r="B66" i="2" s="1"/>
  <c r="B87" i="2"/>
  <c r="B69" i="2" s="1"/>
  <c r="B89" i="2"/>
  <c r="B71" i="2" s="1"/>
  <c r="B90" i="2"/>
  <c r="B72" i="2" s="1"/>
  <c r="C79" i="2"/>
  <c r="C80" i="2"/>
  <c r="C62" i="2" s="1"/>
  <c r="C82" i="2"/>
  <c r="C64" i="2" s="1"/>
  <c r="B80" i="2"/>
  <c r="B62" i="2" s="1"/>
  <c r="B81" i="2"/>
  <c r="B63" i="2" s="1"/>
  <c r="M81" i="2"/>
  <c r="M63" i="2" s="1"/>
  <c r="F152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C151" i="3"/>
  <c r="C152" i="3"/>
  <c r="C153" i="3"/>
  <c r="C154" i="3"/>
  <c r="C155" i="3"/>
  <c r="C159" i="3"/>
  <c r="C160" i="3"/>
  <c r="C161" i="3"/>
  <c r="C162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E151" i="3"/>
  <c r="E152" i="3"/>
  <c r="E154" i="3"/>
  <c r="E155" i="3"/>
  <c r="E156" i="3"/>
  <c r="E157" i="3"/>
  <c r="E158" i="3"/>
  <c r="E159" i="3"/>
  <c r="E160" i="3"/>
  <c r="E161" i="3"/>
  <c r="E162" i="3"/>
  <c r="F151" i="3"/>
  <c r="D162" i="4"/>
  <c r="P161" i="4" s="1"/>
  <c r="D156" i="4"/>
  <c r="D155" i="4"/>
  <c r="D154" i="4"/>
  <c r="C156" i="4"/>
  <c r="B160" i="4"/>
  <c r="B157" i="4"/>
  <c r="B156" i="4"/>
  <c r="M158" i="4"/>
  <c r="R457" i="7" l="1"/>
  <c r="R151" i="3"/>
  <c r="R152" i="3"/>
  <c r="E154" i="6"/>
  <c r="R134" i="7"/>
  <c r="C159" i="4"/>
  <c r="D157" i="4"/>
  <c r="D161" i="4"/>
  <c r="P160" i="4" s="1"/>
  <c r="M153" i="4"/>
  <c r="M157" i="4"/>
  <c r="M161" i="4"/>
  <c r="B154" i="4"/>
  <c r="B158" i="4"/>
  <c r="B162" i="4"/>
  <c r="C154" i="4"/>
  <c r="C158" i="4"/>
  <c r="C162" i="4"/>
  <c r="D158" i="4"/>
  <c r="E153" i="3"/>
  <c r="P159" i="3" s="1"/>
  <c r="M162" i="3"/>
  <c r="M158" i="3"/>
  <c r="M154" i="3"/>
  <c r="M69" i="3"/>
  <c r="M65" i="3"/>
  <c r="B134" i="3"/>
  <c r="M141" i="3"/>
  <c r="M137" i="3"/>
  <c r="C135" i="3"/>
  <c r="B143" i="3"/>
  <c r="B139" i="3"/>
  <c r="D134" i="3"/>
  <c r="C142" i="3"/>
  <c r="B159" i="4"/>
  <c r="C137" i="4"/>
  <c r="C155" i="4"/>
  <c r="D151" i="4"/>
  <c r="M156" i="4"/>
  <c r="M160" i="4"/>
  <c r="B153" i="4"/>
  <c r="B143" i="4"/>
  <c r="B161" i="4"/>
  <c r="C153" i="4"/>
  <c r="C161" i="4"/>
  <c r="D153" i="4"/>
  <c r="B82" i="2"/>
  <c r="B64" i="2" s="1"/>
  <c r="M89" i="2"/>
  <c r="M71" i="2" s="1"/>
  <c r="M85" i="2"/>
  <c r="M67" i="2" s="1"/>
  <c r="B86" i="2"/>
  <c r="B68" i="2" s="1"/>
  <c r="C86" i="2"/>
  <c r="C68" i="2" s="1"/>
  <c r="E82" i="2"/>
  <c r="E64" i="2" s="1"/>
  <c r="D90" i="2"/>
  <c r="D72" i="2" s="1"/>
  <c r="D86" i="2"/>
  <c r="D68" i="2" s="1"/>
  <c r="F64" i="2"/>
  <c r="R63" i="2" s="1"/>
  <c r="R81" i="2"/>
  <c r="M154" i="4"/>
  <c r="B151" i="4"/>
  <c r="M162" i="4"/>
  <c r="B155" i="4"/>
  <c r="C151" i="4"/>
  <c r="M152" i="4"/>
  <c r="C139" i="4"/>
  <c r="C157" i="4"/>
  <c r="D159" i="4"/>
  <c r="M151" i="4"/>
  <c r="M155" i="4"/>
  <c r="M159" i="4"/>
  <c r="B152" i="4"/>
  <c r="C152" i="4"/>
  <c r="C160" i="4"/>
  <c r="D152" i="4"/>
  <c r="D160" i="4"/>
  <c r="C138" i="3"/>
  <c r="E63" i="3"/>
  <c r="P69" i="3" s="1"/>
  <c r="E135" i="3"/>
  <c r="D143" i="3"/>
  <c r="D139" i="3"/>
  <c r="E143" i="3"/>
  <c r="E138" i="3"/>
  <c r="M134" i="7"/>
  <c r="M295" i="7"/>
  <c r="B135" i="7"/>
  <c r="M142" i="7"/>
  <c r="M138" i="7"/>
  <c r="B296" i="7"/>
  <c r="M303" i="7"/>
  <c r="M299" i="7"/>
  <c r="C135" i="7"/>
  <c r="B143" i="7"/>
  <c r="B139" i="7"/>
  <c r="C296" i="7"/>
  <c r="B304" i="7"/>
  <c r="B300" i="7"/>
  <c r="D135" i="7"/>
  <c r="C143" i="7"/>
  <c r="C139" i="7"/>
  <c r="D296" i="7"/>
  <c r="C304" i="7"/>
  <c r="C300" i="7"/>
  <c r="D143" i="7"/>
  <c r="D139" i="7"/>
  <c r="E296" i="7"/>
  <c r="E457" i="7" s="1"/>
  <c r="D304" i="7"/>
  <c r="D300" i="7"/>
  <c r="F296" i="7"/>
  <c r="R295" i="7" s="1"/>
  <c r="E304" i="7"/>
  <c r="E465" i="7" s="1"/>
  <c r="E300" i="7"/>
  <c r="E461" i="7" s="1"/>
  <c r="B44" i="6"/>
  <c r="B150" i="6" s="1"/>
  <c r="M51" i="6"/>
  <c r="B96" i="6"/>
  <c r="M107" i="6"/>
  <c r="M103" i="6"/>
  <c r="M99" i="6"/>
  <c r="C43" i="6"/>
  <c r="B51" i="6"/>
  <c r="B47" i="6"/>
  <c r="C96" i="6"/>
  <c r="B104" i="6"/>
  <c r="B100" i="6"/>
  <c r="C51" i="6"/>
  <c r="C47" i="6"/>
  <c r="D96" i="6"/>
  <c r="C104" i="6"/>
  <c r="C100" i="6"/>
  <c r="D51" i="6"/>
  <c r="D47" i="6"/>
  <c r="E96" i="6"/>
  <c r="D104" i="6"/>
  <c r="D100" i="6"/>
  <c r="E51" i="6"/>
  <c r="E47" i="6"/>
  <c r="E153" i="6" s="1"/>
  <c r="E105" i="6"/>
  <c r="R96" i="6"/>
  <c r="M161" i="3"/>
  <c r="M157" i="3"/>
  <c r="M153" i="3"/>
  <c r="M80" i="2"/>
  <c r="M62" i="2" s="1"/>
  <c r="M88" i="2"/>
  <c r="M70" i="2" s="1"/>
  <c r="M84" i="2"/>
  <c r="M66" i="2" s="1"/>
  <c r="C81" i="2"/>
  <c r="C63" i="2" s="1"/>
  <c r="B85" i="2"/>
  <c r="B67" i="2" s="1"/>
  <c r="C89" i="2"/>
  <c r="C71" i="2" s="1"/>
  <c r="C85" i="2"/>
  <c r="C67" i="2" s="1"/>
  <c r="D89" i="2"/>
  <c r="D71" i="2" s="1"/>
  <c r="D85" i="2"/>
  <c r="D67" i="2" s="1"/>
  <c r="F63" i="2"/>
  <c r="R62" i="2" s="1"/>
  <c r="R80" i="2"/>
  <c r="E85" i="2"/>
  <c r="E67" i="2" s="1"/>
  <c r="M63" i="3"/>
  <c r="M135" i="3"/>
  <c r="M72" i="3"/>
  <c r="B61" i="3"/>
  <c r="B73" i="3" s="1"/>
  <c r="M68" i="3"/>
  <c r="M64" i="3"/>
  <c r="B133" i="3"/>
  <c r="M144" i="3"/>
  <c r="M140" i="3"/>
  <c r="M136" i="3"/>
  <c r="C134" i="3"/>
  <c r="B142" i="3"/>
  <c r="B138" i="3"/>
  <c r="O64" i="3"/>
  <c r="V64" i="3" s="1"/>
  <c r="O63" i="3"/>
  <c r="V63" i="3" s="1"/>
  <c r="O69" i="3"/>
  <c r="O66" i="3"/>
  <c r="O68" i="3"/>
  <c r="O67" i="3"/>
  <c r="O62" i="3"/>
  <c r="V62" i="3" s="1"/>
  <c r="O61" i="3"/>
  <c r="O65" i="3"/>
  <c r="V65" i="3" s="1"/>
  <c r="O72" i="3"/>
  <c r="O70" i="3"/>
  <c r="D73" i="3"/>
  <c r="O71" i="3"/>
  <c r="D133" i="3"/>
  <c r="C141" i="3"/>
  <c r="O115" i="3"/>
  <c r="O116" i="3"/>
  <c r="V116" i="3" s="1"/>
  <c r="N120" i="3"/>
  <c r="N122" i="3"/>
  <c r="N123" i="3"/>
  <c r="N121" i="3"/>
  <c r="N125" i="3"/>
  <c r="N124" i="3"/>
  <c r="N119" i="3"/>
  <c r="N126" i="3"/>
  <c r="O118" i="3"/>
  <c r="V118" i="3" s="1"/>
  <c r="O117" i="3"/>
  <c r="V117" i="3" s="1"/>
  <c r="C127" i="3"/>
  <c r="E134" i="3"/>
  <c r="D142" i="3"/>
  <c r="D138" i="3"/>
  <c r="E141" i="3"/>
  <c r="E137" i="3"/>
  <c r="M133" i="7"/>
  <c r="M294" i="7"/>
  <c r="M141" i="7"/>
  <c r="M137" i="7"/>
  <c r="B456" i="7"/>
  <c r="M302" i="7"/>
  <c r="M298" i="7"/>
  <c r="C456" i="7"/>
  <c r="B464" i="7"/>
  <c r="B460" i="7"/>
  <c r="D295" i="7"/>
  <c r="D456" i="7" s="1"/>
  <c r="C464" i="7"/>
  <c r="C299" i="7"/>
  <c r="C460" i="7" s="1"/>
  <c r="E456" i="7"/>
  <c r="D464" i="7"/>
  <c r="D460" i="7"/>
  <c r="R133" i="7"/>
  <c r="F295" i="7"/>
  <c r="E464" i="7"/>
  <c r="E460" i="7"/>
  <c r="B43" i="6"/>
  <c r="M54" i="6"/>
  <c r="M50" i="6"/>
  <c r="B99" i="6"/>
  <c r="B152" i="6" s="1"/>
  <c r="M106" i="6"/>
  <c r="M102" i="6"/>
  <c r="C46" i="6"/>
  <c r="B54" i="6"/>
  <c r="B50" i="6"/>
  <c r="B156" i="6" s="1"/>
  <c r="B107" i="6"/>
  <c r="C54" i="6"/>
  <c r="C160" i="6" s="1"/>
  <c r="C50" i="6"/>
  <c r="D99" i="6"/>
  <c r="D152" i="6" s="1"/>
  <c r="C103" i="6"/>
  <c r="E46" i="6"/>
  <c r="E152" i="6" s="1"/>
  <c r="D54" i="6"/>
  <c r="D107" i="6"/>
  <c r="D156" i="6"/>
  <c r="R45" i="6"/>
  <c r="R151" i="6" s="1"/>
  <c r="F152" i="6"/>
  <c r="E54" i="6"/>
  <c r="E50" i="6"/>
  <c r="E104" i="6"/>
  <c r="E106" i="6"/>
  <c r="R97" i="6"/>
  <c r="Q162" i="3"/>
  <c r="Q154" i="3"/>
  <c r="Q157" i="3"/>
  <c r="Q161" i="3"/>
  <c r="F163" i="3"/>
  <c r="Q160" i="3"/>
  <c r="Q156" i="3"/>
  <c r="Q158" i="3"/>
  <c r="Q159" i="3"/>
  <c r="Q155" i="3"/>
  <c r="Q153" i="3"/>
  <c r="P152" i="3"/>
  <c r="P151" i="3"/>
  <c r="D163" i="3"/>
  <c r="O160" i="3"/>
  <c r="O159" i="3"/>
  <c r="O152" i="3"/>
  <c r="V152" i="3" s="1"/>
  <c r="O156" i="3"/>
  <c r="O162" i="3"/>
  <c r="O161" i="3"/>
  <c r="O153" i="3"/>
  <c r="V153" i="3" s="1"/>
  <c r="O158" i="3"/>
  <c r="O154" i="3"/>
  <c r="V154" i="3" s="1"/>
  <c r="O155" i="3"/>
  <c r="V155" i="3" s="1"/>
  <c r="O151" i="3"/>
  <c r="O157" i="3"/>
  <c r="M160" i="3"/>
  <c r="M156" i="3"/>
  <c r="M152" i="3"/>
  <c r="R163" i="3"/>
  <c r="U151" i="3"/>
  <c r="M79" i="2"/>
  <c r="M87" i="2"/>
  <c r="M69" i="2" s="1"/>
  <c r="M83" i="2"/>
  <c r="M65" i="2" s="1"/>
  <c r="B88" i="2"/>
  <c r="B70" i="2" s="1"/>
  <c r="C88" i="2"/>
  <c r="C70" i="2" s="1"/>
  <c r="C84" i="2"/>
  <c r="C66" i="2" s="1"/>
  <c r="F80" i="2"/>
  <c r="E88" i="2"/>
  <c r="E70" i="2" s="1"/>
  <c r="M62" i="3"/>
  <c r="M134" i="3"/>
  <c r="M71" i="3"/>
  <c r="M67" i="3"/>
  <c r="B136" i="3"/>
  <c r="M143" i="3"/>
  <c r="M139" i="3"/>
  <c r="N72" i="3"/>
  <c r="N70" i="3"/>
  <c r="N64" i="3"/>
  <c r="N69" i="3"/>
  <c r="N63" i="3"/>
  <c r="N66" i="3"/>
  <c r="N67" i="3"/>
  <c r="C73" i="3"/>
  <c r="N68" i="3"/>
  <c r="N65" i="3"/>
  <c r="N62" i="3"/>
  <c r="N71" i="3"/>
  <c r="N61" i="3"/>
  <c r="C133" i="3"/>
  <c r="B141" i="3"/>
  <c r="B137" i="3"/>
  <c r="D136" i="3"/>
  <c r="C144" i="3"/>
  <c r="C140" i="3"/>
  <c r="P62" i="3"/>
  <c r="P61" i="3"/>
  <c r="E133" i="3"/>
  <c r="D141" i="3"/>
  <c r="D137" i="3"/>
  <c r="F133" i="3"/>
  <c r="E140" i="3"/>
  <c r="M144" i="7"/>
  <c r="B133" i="7"/>
  <c r="M140" i="7"/>
  <c r="M136" i="7"/>
  <c r="B294" i="7"/>
  <c r="M305" i="7"/>
  <c r="M301" i="7"/>
  <c r="M297" i="7"/>
  <c r="M458" i="7" s="1"/>
  <c r="C133" i="7"/>
  <c r="C455" i="7" s="1"/>
  <c r="B137" i="7"/>
  <c r="B459" i="7" s="1"/>
  <c r="B302" i="7"/>
  <c r="B463" i="7" s="1"/>
  <c r="D133" i="7"/>
  <c r="D294" i="7"/>
  <c r="C463" i="7"/>
  <c r="C459" i="7"/>
  <c r="P144" i="7"/>
  <c r="E145" i="7"/>
  <c r="D141" i="7"/>
  <c r="D137" i="7"/>
  <c r="D459" i="7" s="1"/>
  <c r="E294" i="7"/>
  <c r="Q137" i="7"/>
  <c r="Q135" i="7"/>
  <c r="Q139" i="7"/>
  <c r="Q144" i="7"/>
  <c r="Q133" i="7"/>
  <c r="Q134" i="7"/>
  <c r="Q142" i="7"/>
  <c r="Q136" i="7"/>
  <c r="Q138" i="7"/>
  <c r="F145" i="7"/>
  <c r="Q141" i="7"/>
  <c r="Q143" i="7"/>
  <c r="Q140" i="7"/>
  <c r="F455" i="7"/>
  <c r="E463" i="7"/>
  <c r="E459" i="7"/>
  <c r="M98" i="6"/>
  <c r="M97" i="6"/>
  <c r="M96" i="6"/>
  <c r="M53" i="6"/>
  <c r="B151" i="6"/>
  <c r="M105" i="6"/>
  <c r="M101" i="6"/>
  <c r="C151" i="6"/>
  <c r="B106" i="6"/>
  <c r="B159" i="6" s="1"/>
  <c r="B155" i="6"/>
  <c r="D98" i="6"/>
  <c r="D151" i="6" s="1"/>
  <c r="C159" i="6"/>
  <c r="C155" i="6"/>
  <c r="E45" i="6"/>
  <c r="D49" i="6"/>
  <c r="D155" i="6" s="1"/>
  <c r="E98" i="6"/>
  <c r="D159" i="6"/>
  <c r="F45" i="6"/>
  <c r="R44" i="6" s="1"/>
  <c r="E53" i="6"/>
  <c r="E103" i="6"/>
  <c r="E107" i="6"/>
  <c r="Q106" i="6" s="1"/>
  <c r="N155" i="3"/>
  <c r="C163" i="3"/>
  <c r="N162" i="3"/>
  <c r="N154" i="3"/>
  <c r="N160" i="3"/>
  <c r="N151" i="3"/>
  <c r="N161" i="3"/>
  <c r="N157" i="3"/>
  <c r="N156" i="3"/>
  <c r="N152" i="3"/>
  <c r="N153" i="3"/>
  <c r="N159" i="3"/>
  <c r="N158" i="3"/>
  <c r="B163" i="3"/>
  <c r="M159" i="3"/>
  <c r="M155" i="3"/>
  <c r="M151" i="3"/>
  <c r="M90" i="2"/>
  <c r="M72" i="2" s="1"/>
  <c r="B79" i="2"/>
  <c r="M86" i="2"/>
  <c r="M68" i="2" s="1"/>
  <c r="M82" i="2"/>
  <c r="M64" i="2" s="1"/>
  <c r="C61" i="2"/>
  <c r="D61" i="2"/>
  <c r="C87" i="2"/>
  <c r="C69" i="2" s="1"/>
  <c r="C83" i="2"/>
  <c r="C65" i="2" s="1"/>
  <c r="E61" i="2"/>
  <c r="D83" i="2"/>
  <c r="D65" i="2" s="1"/>
  <c r="F79" i="2"/>
  <c r="M61" i="3"/>
  <c r="M133" i="3"/>
  <c r="M70" i="3"/>
  <c r="M66" i="3"/>
  <c r="B135" i="3"/>
  <c r="M142" i="3"/>
  <c r="M138" i="3"/>
  <c r="C136" i="3"/>
  <c r="B144" i="3"/>
  <c r="B140" i="3"/>
  <c r="D135" i="3"/>
  <c r="C143" i="3"/>
  <c r="E136" i="3"/>
  <c r="D144" i="3"/>
  <c r="D140" i="3"/>
  <c r="Q63" i="3"/>
  <c r="Q72" i="3"/>
  <c r="F73" i="3"/>
  <c r="Q64" i="3"/>
  <c r="Q70" i="3"/>
  <c r="Q65" i="3"/>
  <c r="Q67" i="3"/>
  <c r="Q68" i="3"/>
  <c r="Q69" i="3"/>
  <c r="Q66" i="3"/>
  <c r="Q71" i="3"/>
  <c r="E139" i="3"/>
  <c r="M135" i="7"/>
  <c r="M296" i="7"/>
  <c r="B136" i="7"/>
  <c r="M143" i="7"/>
  <c r="M139" i="7"/>
  <c r="B297" i="7"/>
  <c r="M304" i="7"/>
  <c r="M300" i="7"/>
  <c r="B140" i="7"/>
  <c r="C297" i="7"/>
  <c r="C458" i="7" s="1"/>
  <c r="B305" i="7"/>
  <c r="B466" i="7" s="1"/>
  <c r="B301" i="7"/>
  <c r="D136" i="7"/>
  <c r="C144" i="7"/>
  <c r="C140" i="7"/>
  <c r="D297" i="7"/>
  <c r="C305" i="7"/>
  <c r="C301" i="7"/>
  <c r="D144" i="7"/>
  <c r="P143" i="7" s="1"/>
  <c r="E458" i="7"/>
  <c r="D305" i="7"/>
  <c r="D301" i="7"/>
  <c r="D462" i="7" s="1"/>
  <c r="F458" i="7"/>
  <c r="E466" i="7"/>
  <c r="E462" i="7"/>
  <c r="M52" i="6"/>
  <c r="M104" i="6"/>
  <c r="M100" i="6"/>
  <c r="C44" i="6"/>
  <c r="C150" i="6" s="1"/>
  <c r="B48" i="6"/>
  <c r="B154" i="6" s="1"/>
  <c r="B105" i="6"/>
  <c r="B158" i="6" s="1"/>
  <c r="C52" i="6"/>
  <c r="D150" i="6"/>
  <c r="C154" i="6"/>
  <c r="E44" i="6"/>
  <c r="E97" i="6"/>
  <c r="D158" i="6"/>
  <c r="D154" i="6"/>
  <c r="F44" i="6"/>
  <c r="E52" i="6"/>
  <c r="E102" i="6"/>
  <c r="E155" i="6" s="1"/>
  <c r="F149" i="6"/>
  <c r="Q107" i="6"/>
  <c r="F108" i="6"/>
  <c r="F135" i="3"/>
  <c r="R134" i="3" s="1"/>
  <c r="M49" i="6"/>
  <c r="D141" i="4"/>
  <c r="D134" i="4"/>
  <c r="D137" i="4"/>
  <c r="B135" i="4"/>
  <c r="B139" i="4"/>
  <c r="D142" i="4"/>
  <c r="B136" i="4"/>
  <c r="M140" i="4"/>
  <c r="B134" i="4"/>
  <c r="B142" i="4"/>
  <c r="C136" i="4"/>
  <c r="C144" i="4"/>
  <c r="D136" i="4"/>
  <c r="D143" i="4"/>
  <c r="B140" i="4"/>
  <c r="D140" i="4"/>
  <c r="D144" i="4"/>
  <c r="P143" i="4" s="1"/>
  <c r="M135" i="4"/>
  <c r="C134" i="4"/>
  <c r="C142" i="4"/>
  <c r="B138" i="4"/>
  <c r="P142" i="4" l="1"/>
  <c r="P141" i="4"/>
  <c r="R294" i="7"/>
  <c r="R455" i="7" s="1"/>
  <c r="P151" i="4"/>
  <c r="P155" i="4"/>
  <c r="P159" i="4"/>
  <c r="P139" i="4"/>
  <c r="P152" i="4"/>
  <c r="O162" i="4"/>
  <c r="O160" i="4"/>
  <c r="O158" i="4"/>
  <c r="O156" i="4"/>
  <c r="O154" i="4"/>
  <c r="O152" i="4"/>
  <c r="V152" i="4" s="1"/>
  <c r="O151" i="4"/>
  <c r="V151" i="4" s="1"/>
  <c r="O161" i="4"/>
  <c r="O153" i="4"/>
  <c r="V153" i="4" s="1"/>
  <c r="O155" i="4"/>
  <c r="O157" i="4"/>
  <c r="O159" i="4"/>
  <c r="P158" i="4"/>
  <c r="N161" i="4"/>
  <c r="N159" i="4"/>
  <c r="N157" i="4"/>
  <c r="N155" i="4"/>
  <c r="N153" i="4"/>
  <c r="N162" i="4"/>
  <c r="N160" i="4"/>
  <c r="N158" i="4"/>
  <c r="N156" i="4"/>
  <c r="N154" i="4"/>
  <c r="N151" i="4"/>
  <c r="N152" i="4"/>
  <c r="P156" i="4"/>
  <c r="P154" i="4"/>
  <c r="P140" i="4"/>
  <c r="P157" i="4"/>
  <c r="P153" i="4"/>
  <c r="R306" i="7"/>
  <c r="R456" i="7"/>
  <c r="Q105" i="6"/>
  <c r="P65" i="3"/>
  <c r="Q304" i="7"/>
  <c r="Q62" i="3"/>
  <c r="P64" i="3"/>
  <c r="P68" i="3"/>
  <c r="Q61" i="3"/>
  <c r="P67" i="3"/>
  <c r="E73" i="3"/>
  <c r="Q305" i="7"/>
  <c r="P70" i="3"/>
  <c r="E157" i="6"/>
  <c r="P63" i="3"/>
  <c r="Q101" i="6"/>
  <c r="Q104" i="6"/>
  <c r="Q300" i="7"/>
  <c r="Q461" i="7" s="1"/>
  <c r="Q301" i="7"/>
  <c r="Q462" i="7" s="1"/>
  <c r="E156" i="6"/>
  <c r="Q302" i="7"/>
  <c r="Q463" i="7" s="1"/>
  <c r="Q303" i="7"/>
  <c r="Q464" i="7" s="1"/>
  <c r="R43" i="6"/>
  <c r="R55" i="6" s="1"/>
  <c r="S56" i="6" s="1"/>
  <c r="F306" i="7"/>
  <c r="F467" i="7" s="1"/>
  <c r="P162" i="3"/>
  <c r="C157" i="6"/>
  <c r="E150" i="6"/>
  <c r="M159" i="6"/>
  <c r="M459" i="7"/>
  <c r="D153" i="6"/>
  <c r="C466" i="7"/>
  <c r="P80" i="2"/>
  <c r="O85" i="2"/>
  <c r="Q297" i="7"/>
  <c r="Q458" i="7" s="1"/>
  <c r="Q152" i="3"/>
  <c r="O88" i="2"/>
  <c r="E160" i="6"/>
  <c r="Q465" i="7"/>
  <c r="Q299" i="7"/>
  <c r="Q460" i="7" s="1"/>
  <c r="P161" i="3"/>
  <c r="M465" i="7"/>
  <c r="M466" i="7"/>
  <c r="P160" i="3"/>
  <c r="P50" i="6"/>
  <c r="O48" i="6"/>
  <c r="V48" i="6" s="1"/>
  <c r="P82" i="2"/>
  <c r="E151" i="6"/>
  <c r="Q296" i="7"/>
  <c r="Q457" i="7" s="1"/>
  <c r="Q298" i="7"/>
  <c r="Q459" i="7" s="1"/>
  <c r="Q295" i="7"/>
  <c r="Q456" i="7" s="1"/>
  <c r="P154" i="3"/>
  <c r="P158" i="3"/>
  <c r="Q151" i="3"/>
  <c r="C156" i="6"/>
  <c r="O51" i="6"/>
  <c r="B157" i="6"/>
  <c r="C465" i="7"/>
  <c r="M464" i="7"/>
  <c r="Q100" i="6"/>
  <c r="P81" i="2"/>
  <c r="N79" i="2"/>
  <c r="Q294" i="7"/>
  <c r="Q455" i="7" s="1"/>
  <c r="P157" i="3"/>
  <c r="E163" i="3"/>
  <c r="E110" i="3" s="1"/>
  <c r="P153" i="3"/>
  <c r="P155" i="3"/>
  <c r="O45" i="6"/>
  <c r="V45" i="6" s="1"/>
  <c r="N127" i="3"/>
  <c r="N129" i="3" s="1"/>
  <c r="D55" i="6"/>
  <c r="D20" i="6" s="1"/>
  <c r="O46" i="6"/>
  <c r="V46" i="6" s="1"/>
  <c r="N85" i="2"/>
  <c r="C158" i="6"/>
  <c r="B458" i="7"/>
  <c r="M457" i="7"/>
  <c r="O87" i="2"/>
  <c r="N86" i="2"/>
  <c r="P45" i="6"/>
  <c r="M158" i="6"/>
  <c r="P156" i="3"/>
  <c r="C152" i="6"/>
  <c r="M155" i="6"/>
  <c r="B74" i="3"/>
  <c r="D461" i="7"/>
  <c r="B465" i="7"/>
  <c r="P139" i="7"/>
  <c r="P140" i="7"/>
  <c r="N303" i="7"/>
  <c r="P142" i="7"/>
  <c r="N295" i="7"/>
  <c r="P141" i="7"/>
  <c r="P136" i="7"/>
  <c r="N300" i="7"/>
  <c r="M463" i="7"/>
  <c r="P134" i="7"/>
  <c r="C306" i="7"/>
  <c r="C307" i="7" s="1"/>
  <c r="E142" i="3"/>
  <c r="P142" i="3" s="1"/>
  <c r="M136" i="4"/>
  <c r="D138" i="4"/>
  <c r="B137" i="4"/>
  <c r="B141" i="4"/>
  <c r="F91" i="6"/>
  <c r="F73" i="6"/>
  <c r="G109" i="6"/>
  <c r="O67" i="2"/>
  <c r="D73" i="2"/>
  <c r="O69" i="2"/>
  <c r="O65" i="2"/>
  <c r="V65" i="2" s="1"/>
  <c r="O66" i="2"/>
  <c r="O61" i="2"/>
  <c r="O64" i="2"/>
  <c r="V64" i="2" s="1"/>
  <c r="O68" i="2"/>
  <c r="O62" i="2"/>
  <c r="V62" i="2" s="1"/>
  <c r="O70" i="2"/>
  <c r="O72" i="2"/>
  <c r="O63" i="2"/>
  <c r="V63" i="2" s="1"/>
  <c r="O71" i="2"/>
  <c r="M108" i="6"/>
  <c r="Q145" i="7"/>
  <c r="E146" i="7"/>
  <c r="D455" i="7"/>
  <c r="O295" i="7"/>
  <c r="V295" i="7" s="1"/>
  <c r="O305" i="7"/>
  <c r="O300" i="7"/>
  <c r="O294" i="7"/>
  <c r="V294" i="7" s="1"/>
  <c r="O303" i="7"/>
  <c r="O302" i="7"/>
  <c r="D306" i="7"/>
  <c r="O304" i="7"/>
  <c r="O301" i="7"/>
  <c r="O297" i="7"/>
  <c r="V297" i="7" s="1"/>
  <c r="O296" i="7"/>
  <c r="V296" i="7" s="1"/>
  <c r="O298" i="7"/>
  <c r="O299" i="7"/>
  <c r="P139" i="3"/>
  <c r="P133" i="3"/>
  <c r="P141" i="3"/>
  <c r="P140" i="3"/>
  <c r="P134" i="3"/>
  <c r="P137" i="3"/>
  <c r="P136" i="3"/>
  <c r="P135" i="3"/>
  <c r="P138" i="3"/>
  <c r="C75" i="3"/>
  <c r="C74" i="3"/>
  <c r="R150" i="6"/>
  <c r="M145" i="7"/>
  <c r="M146" i="7" s="1"/>
  <c r="D129" i="3"/>
  <c r="C129" i="3"/>
  <c r="C128" i="3"/>
  <c r="V115" i="3"/>
  <c r="O127" i="3"/>
  <c r="F150" i="6"/>
  <c r="Q47" i="6"/>
  <c r="Q52" i="6"/>
  <c r="Q158" i="6" s="1"/>
  <c r="F55" i="6"/>
  <c r="P105" i="6"/>
  <c r="P103" i="6"/>
  <c r="P104" i="6"/>
  <c r="P107" i="6"/>
  <c r="P99" i="6"/>
  <c r="E108" i="6"/>
  <c r="F109" i="6" s="1"/>
  <c r="P102" i="6"/>
  <c r="E149" i="6"/>
  <c r="P101" i="6"/>
  <c r="P100" i="6"/>
  <c r="P98" i="6"/>
  <c r="P96" i="6"/>
  <c r="P97" i="6"/>
  <c r="P106" i="6"/>
  <c r="P48" i="6"/>
  <c r="P47" i="6"/>
  <c r="O44" i="6"/>
  <c r="V44" i="6" s="1"/>
  <c r="O43" i="6"/>
  <c r="O52" i="6"/>
  <c r="N49" i="6"/>
  <c r="C55" i="6"/>
  <c r="N52" i="6"/>
  <c r="N51" i="6"/>
  <c r="N43" i="6"/>
  <c r="N53" i="6"/>
  <c r="N45" i="6"/>
  <c r="N47" i="6"/>
  <c r="N48" i="6"/>
  <c r="N46" i="6"/>
  <c r="N50" i="6"/>
  <c r="N44" i="6"/>
  <c r="N54" i="6"/>
  <c r="B108" i="6"/>
  <c r="B149" i="6"/>
  <c r="D133" i="4"/>
  <c r="M141" i="4"/>
  <c r="M133" i="4"/>
  <c r="C138" i="4"/>
  <c r="M137" i="4"/>
  <c r="C135" i="4"/>
  <c r="C137" i="3"/>
  <c r="N141" i="3" s="1"/>
  <c r="C143" i="4"/>
  <c r="M142" i="4"/>
  <c r="C133" i="4"/>
  <c r="C141" i="4"/>
  <c r="Q102" i="6"/>
  <c r="M47" i="6"/>
  <c r="M153" i="6" s="1"/>
  <c r="M145" i="3"/>
  <c r="F61" i="2"/>
  <c r="Q87" i="2"/>
  <c r="Q80" i="2"/>
  <c r="Q79" i="2"/>
  <c r="Q88" i="2"/>
  <c r="Q86" i="2"/>
  <c r="Q81" i="2"/>
  <c r="Q90" i="2"/>
  <c r="Q82" i="2"/>
  <c r="Q85" i="2"/>
  <c r="Q89" i="2"/>
  <c r="F91" i="2"/>
  <c r="Q83" i="2"/>
  <c r="Q84" i="2"/>
  <c r="P89" i="2"/>
  <c r="P87" i="2"/>
  <c r="P79" i="2"/>
  <c r="P84" i="2"/>
  <c r="O84" i="2"/>
  <c r="O86" i="2"/>
  <c r="O82" i="2"/>
  <c r="V82" i="2" s="1"/>
  <c r="N88" i="2"/>
  <c r="N81" i="2"/>
  <c r="N84" i="2"/>
  <c r="C91" i="2"/>
  <c r="P133" i="7"/>
  <c r="P135" i="7"/>
  <c r="P137" i="7"/>
  <c r="N301" i="7"/>
  <c r="N294" i="7"/>
  <c r="N302" i="7"/>
  <c r="B306" i="7"/>
  <c r="B455" i="7"/>
  <c r="B145" i="7"/>
  <c r="B146" i="7" s="1"/>
  <c r="N136" i="3"/>
  <c r="N134" i="3"/>
  <c r="N135" i="3"/>
  <c r="N133" i="3"/>
  <c r="F62" i="2"/>
  <c r="R61" i="2" s="1"/>
  <c r="R73" i="2" s="1"/>
  <c r="R79" i="2"/>
  <c r="R91" i="2" s="1"/>
  <c r="R110" i="3"/>
  <c r="R92" i="3"/>
  <c r="R20" i="3"/>
  <c r="R38" i="3"/>
  <c r="R56" i="3"/>
  <c r="R128" i="3"/>
  <c r="S164" i="3"/>
  <c r="U163" i="3"/>
  <c r="R74" i="3"/>
  <c r="D164" i="3"/>
  <c r="D128" i="3"/>
  <c r="D110" i="3"/>
  <c r="D56" i="3"/>
  <c r="D38" i="3"/>
  <c r="D20" i="3"/>
  <c r="D92" i="3"/>
  <c r="F151" i="6"/>
  <c r="R145" i="7"/>
  <c r="U145" i="7" s="1"/>
  <c r="R133" i="3"/>
  <c r="R145" i="3" s="1"/>
  <c r="B145" i="3"/>
  <c r="B146" i="3" s="1"/>
  <c r="E158" i="6"/>
  <c r="Q53" i="6"/>
  <c r="Q159" i="6" s="1"/>
  <c r="Q46" i="6"/>
  <c r="Q51" i="6"/>
  <c r="P46" i="6"/>
  <c r="E55" i="6"/>
  <c r="P43" i="6"/>
  <c r="O47" i="6"/>
  <c r="V47" i="6" s="1"/>
  <c r="O50" i="6"/>
  <c r="M156" i="6"/>
  <c r="M163" i="4"/>
  <c r="C163" i="4"/>
  <c r="D139" i="4"/>
  <c r="P138" i="4" s="1"/>
  <c r="C140" i="4"/>
  <c r="M134" i="4"/>
  <c r="D135" i="4"/>
  <c r="M138" i="4"/>
  <c r="M139" i="4"/>
  <c r="Q96" i="6"/>
  <c r="Q97" i="6"/>
  <c r="Q103" i="6"/>
  <c r="D466" i="7"/>
  <c r="F74" i="3"/>
  <c r="G75" i="3"/>
  <c r="P86" i="2"/>
  <c r="E91" i="2"/>
  <c r="P90" i="2"/>
  <c r="P62" i="2"/>
  <c r="P72" i="2"/>
  <c r="P67" i="2"/>
  <c r="P69" i="2"/>
  <c r="P68" i="2"/>
  <c r="P63" i="2"/>
  <c r="P70" i="2"/>
  <c r="P65" i="2"/>
  <c r="P64" i="2"/>
  <c r="P61" i="2"/>
  <c r="P66" i="2"/>
  <c r="P71" i="2"/>
  <c r="E73" i="2"/>
  <c r="O83" i="2"/>
  <c r="V83" i="2" s="1"/>
  <c r="D91" i="2"/>
  <c r="O89" i="2"/>
  <c r="N87" i="2"/>
  <c r="N90" i="2"/>
  <c r="N83" i="2"/>
  <c r="N71" i="2"/>
  <c r="N63" i="2"/>
  <c r="N72" i="2"/>
  <c r="C73" i="2"/>
  <c r="N69" i="2"/>
  <c r="N66" i="2"/>
  <c r="N64" i="2"/>
  <c r="N65" i="2"/>
  <c r="N62" i="2"/>
  <c r="N68" i="2"/>
  <c r="N61" i="2"/>
  <c r="N67" i="2"/>
  <c r="N70" i="2"/>
  <c r="B20" i="3"/>
  <c r="B56" i="3"/>
  <c r="B110" i="3"/>
  <c r="B92" i="3"/>
  <c r="B128" i="3"/>
  <c r="B38" i="3"/>
  <c r="N163" i="3"/>
  <c r="V151" i="3"/>
  <c r="C110" i="3"/>
  <c r="C92" i="3"/>
  <c r="C56" i="3"/>
  <c r="C38" i="3"/>
  <c r="C164" i="3"/>
  <c r="C20" i="3"/>
  <c r="M48" i="6"/>
  <c r="M154" i="6" s="1"/>
  <c r="Q466" i="7"/>
  <c r="D463" i="7"/>
  <c r="P138" i="7"/>
  <c r="O134" i="7"/>
  <c r="V134" i="7" s="1"/>
  <c r="O139" i="7"/>
  <c r="O144" i="7"/>
  <c r="O141" i="7"/>
  <c r="O138" i="7"/>
  <c r="O137" i="7"/>
  <c r="O135" i="7"/>
  <c r="V135" i="7" s="1"/>
  <c r="O133" i="7"/>
  <c r="V133" i="7" s="1"/>
  <c r="D145" i="7"/>
  <c r="E147" i="7" s="1"/>
  <c r="O136" i="7"/>
  <c r="V136" i="7" s="1"/>
  <c r="O140" i="7"/>
  <c r="O142" i="7"/>
  <c r="O143" i="7"/>
  <c r="N297" i="7"/>
  <c r="N296" i="7"/>
  <c r="Q143" i="3"/>
  <c r="Q140" i="3"/>
  <c r="Q144" i="3"/>
  <c r="F145" i="3"/>
  <c r="Q142" i="3"/>
  <c r="P71" i="3"/>
  <c r="P66" i="3"/>
  <c r="P72" i="3"/>
  <c r="O163" i="3"/>
  <c r="E159" i="6"/>
  <c r="D160" i="6"/>
  <c r="D74" i="3"/>
  <c r="D75" i="3"/>
  <c r="V61" i="3"/>
  <c r="O73" i="3"/>
  <c r="Q45" i="6"/>
  <c r="Q49" i="6"/>
  <c r="Q43" i="6"/>
  <c r="D157" i="6"/>
  <c r="P44" i="6"/>
  <c r="P49" i="6"/>
  <c r="P51" i="6"/>
  <c r="P53" i="6"/>
  <c r="O53" i="6"/>
  <c r="O49" i="6"/>
  <c r="B153" i="6"/>
  <c r="N107" i="6"/>
  <c r="N100" i="6"/>
  <c r="N106" i="6"/>
  <c r="N103" i="6"/>
  <c r="N97" i="6"/>
  <c r="N96" i="6"/>
  <c r="N99" i="6"/>
  <c r="N105" i="6"/>
  <c r="C149" i="6"/>
  <c r="C108" i="6"/>
  <c r="N101" i="6"/>
  <c r="N102" i="6"/>
  <c r="N98" i="6"/>
  <c r="N104" i="6"/>
  <c r="M46" i="6"/>
  <c r="M152" i="6" s="1"/>
  <c r="B163" i="4"/>
  <c r="B144" i="4"/>
  <c r="M143" i="4"/>
  <c r="M144" i="4"/>
  <c r="B133" i="4"/>
  <c r="Q99" i="6"/>
  <c r="Q152" i="6" s="1"/>
  <c r="Q98" i="6"/>
  <c r="Q151" i="6" s="1"/>
  <c r="M157" i="6"/>
  <c r="M44" i="6"/>
  <c r="M150" i="6" s="1"/>
  <c r="C462" i="7"/>
  <c r="D458" i="7"/>
  <c r="B462" i="7"/>
  <c r="M461" i="7"/>
  <c r="M73" i="3"/>
  <c r="P83" i="2"/>
  <c r="P88" i="2"/>
  <c r="P85" i="2"/>
  <c r="O79" i="2"/>
  <c r="O80" i="2"/>
  <c r="V80" i="2" s="1"/>
  <c r="O90" i="2"/>
  <c r="O81" i="2"/>
  <c r="V81" i="2" s="1"/>
  <c r="N80" i="2"/>
  <c r="N82" i="2"/>
  <c r="N89" i="2"/>
  <c r="B61" i="2"/>
  <c r="B73" i="2" s="1"/>
  <c r="B91" i="2"/>
  <c r="M163" i="3"/>
  <c r="M45" i="6"/>
  <c r="M151" i="6" s="1"/>
  <c r="F147" i="7"/>
  <c r="F146" i="7"/>
  <c r="G147" i="7"/>
  <c r="P295" i="7"/>
  <c r="P300" i="7"/>
  <c r="P305" i="7"/>
  <c r="P466" i="7" s="1"/>
  <c r="P294" i="7"/>
  <c r="P299" i="7"/>
  <c r="P304" i="7"/>
  <c r="P465" i="7" s="1"/>
  <c r="P298" i="7"/>
  <c r="P303" i="7"/>
  <c r="P297" i="7"/>
  <c r="E455" i="7"/>
  <c r="P302" i="7"/>
  <c r="P296" i="7"/>
  <c r="E306" i="7"/>
  <c r="P301" i="7"/>
  <c r="N298" i="7"/>
  <c r="N304" i="7"/>
  <c r="N299" i="7"/>
  <c r="N305" i="7"/>
  <c r="N143" i="7"/>
  <c r="N144" i="7"/>
  <c r="N136" i="7"/>
  <c r="N139" i="7"/>
  <c r="C145" i="7"/>
  <c r="N133" i="7"/>
  <c r="N141" i="7"/>
  <c r="N137" i="7"/>
  <c r="N140" i="7"/>
  <c r="N134" i="7"/>
  <c r="N135" i="7"/>
  <c r="N138" i="7"/>
  <c r="N142" i="7"/>
  <c r="M462" i="7"/>
  <c r="N73" i="3"/>
  <c r="M61" i="2"/>
  <c r="M73" i="2" s="1"/>
  <c r="M91" i="2"/>
  <c r="F20" i="3"/>
  <c r="F110" i="3"/>
  <c r="F38" i="3"/>
  <c r="F92" i="3"/>
  <c r="F128" i="3"/>
  <c r="F56" i="3"/>
  <c r="G164" i="3"/>
  <c r="B160" i="6"/>
  <c r="B55" i="6"/>
  <c r="F456" i="7"/>
  <c r="M455" i="7"/>
  <c r="M306" i="7"/>
  <c r="D145" i="3"/>
  <c r="O139" i="3"/>
  <c r="O143" i="3"/>
  <c r="O142" i="3"/>
  <c r="O138" i="3"/>
  <c r="O140" i="3"/>
  <c r="O144" i="3"/>
  <c r="O137" i="3"/>
  <c r="V137" i="3" s="1"/>
  <c r="O141" i="3"/>
  <c r="R108" i="6"/>
  <c r="Q44" i="6"/>
  <c r="Q48" i="6"/>
  <c r="Q50" i="6"/>
  <c r="Q54" i="6"/>
  <c r="Q160" i="6" s="1"/>
  <c r="P52" i="6"/>
  <c r="P54" i="6"/>
  <c r="C153" i="6"/>
  <c r="D149" i="6"/>
  <c r="O103" i="6"/>
  <c r="O107" i="6"/>
  <c r="O101" i="6"/>
  <c r="V101" i="6" s="1"/>
  <c r="D108" i="6"/>
  <c r="O104" i="6"/>
  <c r="O96" i="6"/>
  <c r="O106" i="6"/>
  <c r="O98" i="6"/>
  <c r="O99" i="6"/>
  <c r="V99" i="6" s="1"/>
  <c r="O100" i="6"/>
  <c r="V100" i="6" s="1"/>
  <c r="O105" i="6"/>
  <c r="O102" i="6"/>
  <c r="O97" i="6"/>
  <c r="O54" i="6"/>
  <c r="M160" i="6"/>
  <c r="M43" i="6"/>
  <c r="F457" i="7"/>
  <c r="D465" i="7"/>
  <c r="C461" i="7"/>
  <c r="D457" i="7"/>
  <c r="B461" i="7"/>
  <c r="C457" i="7"/>
  <c r="M460" i="7"/>
  <c r="B457" i="7"/>
  <c r="M456" i="7"/>
  <c r="D163" i="4"/>
  <c r="O135" i="3" l="1"/>
  <c r="V135" i="3" s="1"/>
  <c r="N144" i="3"/>
  <c r="Q138" i="3"/>
  <c r="N143" i="3"/>
  <c r="P144" i="3"/>
  <c r="D38" i="6"/>
  <c r="P163" i="4"/>
  <c r="P38" i="4" s="1"/>
  <c r="O144" i="4"/>
  <c r="O142" i="4"/>
  <c r="O140" i="4"/>
  <c r="O138" i="4"/>
  <c r="O136" i="4"/>
  <c r="O133" i="4"/>
  <c r="O143" i="4"/>
  <c r="O135" i="4"/>
  <c r="V135" i="4" s="1"/>
  <c r="O137" i="4"/>
  <c r="O139" i="4"/>
  <c r="O134" i="4"/>
  <c r="V134" i="4" s="1"/>
  <c r="O141" i="4"/>
  <c r="E164" i="3"/>
  <c r="P134" i="4"/>
  <c r="P137" i="4"/>
  <c r="P135" i="4"/>
  <c r="N163" i="4"/>
  <c r="P133" i="4"/>
  <c r="O163" i="4"/>
  <c r="Q154" i="6"/>
  <c r="F307" i="7"/>
  <c r="N143" i="4"/>
  <c r="N141" i="4"/>
  <c r="N139" i="4"/>
  <c r="N137" i="4"/>
  <c r="N135" i="4"/>
  <c r="N134" i="4"/>
  <c r="N144" i="4"/>
  <c r="N142" i="4"/>
  <c r="N140" i="4"/>
  <c r="N138" i="4"/>
  <c r="N136" i="4"/>
  <c r="N133" i="4"/>
  <c r="P136" i="4"/>
  <c r="Q73" i="3"/>
  <c r="R75" i="3" s="1"/>
  <c r="R467" i="7"/>
  <c r="R307" i="7"/>
  <c r="S308" i="7"/>
  <c r="P462" i="7"/>
  <c r="P456" i="7"/>
  <c r="Q157" i="6"/>
  <c r="E74" i="3"/>
  <c r="P458" i="7"/>
  <c r="E20" i="3"/>
  <c r="O155" i="6"/>
  <c r="O151" i="6"/>
  <c r="V151" i="6" s="1"/>
  <c r="V98" i="6"/>
  <c r="F164" i="3"/>
  <c r="N157" i="6"/>
  <c r="N153" i="6"/>
  <c r="E128" i="3"/>
  <c r="E38" i="3"/>
  <c r="F75" i="3"/>
  <c r="E75" i="3"/>
  <c r="P156" i="6"/>
  <c r="Q153" i="6"/>
  <c r="V127" i="3"/>
  <c r="E56" i="3"/>
  <c r="O158" i="6"/>
  <c r="O154" i="6"/>
  <c r="V154" i="6" s="1"/>
  <c r="P463" i="7"/>
  <c r="N150" i="6"/>
  <c r="E92" i="3"/>
  <c r="P457" i="7"/>
  <c r="R149" i="6"/>
  <c r="R161" i="6" s="1"/>
  <c r="R38" i="6"/>
  <c r="O134" i="3"/>
  <c r="V134" i="3" s="1"/>
  <c r="N151" i="6"/>
  <c r="N140" i="3"/>
  <c r="N142" i="3"/>
  <c r="R20" i="6"/>
  <c r="N158" i="6"/>
  <c r="N156" i="6"/>
  <c r="N138" i="3"/>
  <c r="C145" i="3"/>
  <c r="D147" i="3" s="1"/>
  <c r="O136" i="3"/>
  <c r="V136" i="3" s="1"/>
  <c r="M55" i="6"/>
  <c r="V55" i="6" s="1"/>
  <c r="O133" i="3"/>
  <c r="V133" i="3" s="1"/>
  <c r="N137" i="3"/>
  <c r="N139" i="3"/>
  <c r="Q163" i="3"/>
  <c r="Q110" i="3" s="1"/>
  <c r="N160" i="6"/>
  <c r="Q134" i="3"/>
  <c r="Q136" i="3"/>
  <c r="P143" i="3"/>
  <c r="P145" i="3" s="1"/>
  <c r="O157" i="6"/>
  <c r="N155" i="6"/>
  <c r="Q141" i="3"/>
  <c r="Q139" i="3"/>
  <c r="Q135" i="3"/>
  <c r="G308" i="7"/>
  <c r="E145" i="3"/>
  <c r="F147" i="3" s="1"/>
  <c r="O152" i="6"/>
  <c r="V152" i="6" s="1"/>
  <c r="O156" i="6"/>
  <c r="F308" i="7"/>
  <c r="N154" i="6"/>
  <c r="Q137" i="3"/>
  <c r="Q133" i="3"/>
  <c r="P73" i="3"/>
  <c r="P75" i="3" s="1"/>
  <c r="Q306" i="7"/>
  <c r="Q467" i="7" s="1"/>
  <c r="O159" i="6"/>
  <c r="P151" i="6"/>
  <c r="P464" i="7"/>
  <c r="M74" i="2"/>
  <c r="P459" i="7"/>
  <c r="B145" i="4"/>
  <c r="B146" i="4" s="1"/>
  <c r="P163" i="3"/>
  <c r="P38" i="3" s="1"/>
  <c r="P461" i="7"/>
  <c r="N152" i="6"/>
  <c r="N159" i="6"/>
  <c r="O150" i="6"/>
  <c r="V150" i="6" s="1"/>
  <c r="V97" i="6"/>
  <c r="P460" i="7"/>
  <c r="N91" i="2"/>
  <c r="N20" i="2" s="1"/>
  <c r="O153" i="6"/>
  <c r="V153" i="6" s="1"/>
  <c r="B74" i="2"/>
  <c r="D161" i="6"/>
  <c r="D73" i="6"/>
  <c r="D109" i="6"/>
  <c r="D91" i="6"/>
  <c r="D146" i="3"/>
  <c r="M56" i="2"/>
  <c r="M38" i="2"/>
  <c r="M20" i="2"/>
  <c r="N145" i="7"/>
  <c r="V145" i="7" s="1"/>
  <c r="N465" i="7"/>
  <c r="P455" i="7"/>
  <c r="P306" i="7"/>
  <c r="C109" i="6"/>
  <c r="C161" i="6"/>
  <c r="C91" i="6"/>
  <c r="C73" i="6"/>
  <c r="N108" i="6"/>
  <c r="N149" i="6"/>
  <c r="Q55" i="6"/>
  <c r="O56" i="3"/>
  <c r="O164" i="3"/>
  <c r="O110" i="3"/>
  <c r="O92" i="3"/>
  <c r="O38" i="3"/>
  <c r="O20" i="3"/>
  <c r="F146" i="3"/>
  <c r="G147" i="3"/>
  <c r="O145" i="7"/>
  <c r="E75" i="2"/>
  <c r="E74" i="2"/>
  <c r="Q74" i="3"/>
  <c r="Q156" i="6"/>
  <c r="B307" i="7"/>
  <c r="B467" i="7"/>
  <c r="B468" i="7" s="1"/>
  <c r="F92" i="2"/>
  <c r="F56" i="2"/>
  <c r="F38" i="2"/>
  <c r="F20" i="2"/>
  <c r="G92" i="2"/>
  <c r="Q91" i="2"/>
  <c r="R92" i="2" s="1"/>
  <c r="M146" i="3"/>
  <c r="Q155" i="6"/>
  <c r="N55" i="6"/>
  <c r="P108" i="6"/>
  <c r="P149" i="6"/>
  <c r="P160" i="6"/>
  <c r="F38" i="6"/>
  <c r="F20" i="6"/>
  <c r="F56" i="6"/>
  <c r="O128" i="3"/>
  <c r="O129" i="3"/>
  <c r="P129" i="3"/>
  <c r="N456" i="7"/>
  <c r="O457" i="7"/>
  <c r="V457" i="7" s="1"/>
  <c r="D308" i="7"/>
  <c r="D307" i="7"/>
  <c r="D467" i="7"/>
  <c r="O461" i="7"/>
  <c r="M91" i="6"/>
  <c r="M73" i="6"/>
  <c r="D164" i="4"/>
  <c r="D38" i="4"/>
  <c r="D92" i="4"/>
  <c r="D128" i="4"/>
  <c r="D110" i="4"/>
  <c r="D20" i="4"/>
  <c r="D74" i="4"/>
  <c r="D56" i="4"/>
  <c r="E164" i="4"/>
  <c r="M467" i="7"/>
  <c r="M468" i="7" s="1"/>
  <c r="M307" i="7"/>
  <c r="B38" i="6"/>
  <c r="B20" i="6"/>
  <c r="C146" i="7"/>
  <c r="C147" i="7"/>
  <c r="N459" i="7"/>
  <c r="B92" i="4"/>
  <c r="B56" i="4"/>
  <c r="B110" i="4"/>
  <c r="B128" i="4"/>
  <c r="B20" i="4"/>
  <c r="B74" i="4"/>
  <c r="B38" i="4"/>
  <c r="N457" i="7"/>
  <c r="Q150" i="6"/>
  <c r="C128" i="4"/>
  <c r="C74" i="4"/>
  <c r="C20" i="4"/>
  <c r="C164" i="4"/>
  <c r="C110" i="4"/>
  <c r="C56" i="4"/>
  <c r="C38" i="4"/>
  <c r="C92" i="4"/>
  <c r="P55" i="6"/>
  <c r="R147" i="7"/>
  <c r="R146" i="7"/>
  <c r="S147" i="7"/>
  <c r="R38" i="2"/>
  <c r="R56" i="2"/>
  <c r="R20" i="2"/>
  <c r="S92" i="2"/>
  <c r="N463" i="7"/>
  <c r="C145" i="4"/>
  <c r="M145" i="4"/>
  <c r="B73" i="6"/>
  <c r="B161" i="6"/>
  <c r="B91" i="6"/>
  <c r="P155" i="6"/>
  <c r="P157" i="6"/>
  <c r="N461" i="7"/>
  <c r="N464" i="7"/>
  <c r="C308" i="7"/>
  <c r="O458" i="7"/>
  <c r="V458" i="7" s="1"/>
  <c r="O463" i="7"/>
  <c r="O466" i="7"/>
  <c r="V61" i="2"/>
  <c r="O73" i="2"/>
  <c r="D75" i="2"/>
  <c r="D74" i="2"/>
  <c r="V96" i="6"/>
  <c r="O108" i="6"/>
  <c r="O149" i="6"/>
  <c r="O160" i="6"/>
  <c r="V73" i="3"/>
  <c r="N74" i="3"/>
  <c r="N75" i="3"/>
  <c r="N466" i="7"/>
  <c r="M92" i="3"/>
  <c r="M20" i="3"/>
  <c r="M56" i="3"/>
  <c r="M128" i="3"/>
  <c r="M110" i="3"/>
  <c r="M38" i="3"/>
  <c r="N458" i="7"/>
  <c r="F468" i="7"/>
  <c r="G469" i="7"/>
  <c r="N20" i="3"/>
  <c r="N38" i="3"/>
  <c r="N164" i="3"/>
  <c r="N110" i="3"/>
  <c r="N56" i="3"/>
  <c r="N92" i="3"/>
  <c r="V163" i="3"/>
  <c r="C75" i="2"/>
  <c r="C74" i="2"/>
  <c r="D20" i="2"/>
  <c r="D56" i="2"/>
  <c r="D38" i="2"/>
  <c r="D92" i="2"/>
  <c r="E38" i="2"/>
  <c r="E56" i="2"/>
  <c r="E20" i="2"/>
  <c r="E92" i="2"/>
  <c r="Q149" i="6"/>
  <c r="Q108" i="6"/>
  <c r="R109" i="6" s="1"/>
  <c r="M92" i="4"/>
  <c r="M38" i="4"/>
  <c r="M128" i="4"/>
  <c r="M74" i="4"/>
  <c r="M20" i="4"/>
  <c r="M110" i="4"/>
  <c r="M56" i="4"/>
  <c r="E56" i="6"/>
  <c r="E20" i="6"/>
  <c r="E38" i="6"/>
  <c r="R74" i="2"/>
  <c r="S75" i="2"/>
  <c r="C146" i="3"/>
  <c r="N455" i="7"/>
  <c r="N306" i="7"/>
  <c r="P145" i="7"/>
  <c r="Q147" i="7" s="1"/>
  <c r="D145" i="4"/>
  <c r="V43" i="6"/>
  <c r="O55" i="6"/>
  <c r="P159" i="6"/>
  <c r="P153" i="6"/>
  <c r="E73" i="6"/>
  <c r="E91" i="6"/>
  <c r="E161" i="6"/>
  <c r="E109" i="6"/>
  <c r="O460" i="7"/>
  <c r="O462" i="7"/>
  <c r="O464" i="7"/>
  <c r="O456" i="7"/>
  <c r="V456" i="7" s="1"/>
  <c r="Q146" i="7"/>
  <c r="R73" i="6"/>
  <c r="R91" i="6"/>
  <c r="S109" i="6"/>
  <c r="P110" i="3"/>
  <c r="N460" i="7"/>
  <c r="E307" i="7"/>
  <c r="E308" i="7"/>
  <c r="E467" i="7"/>
  <c r="B38" i="2"/>
  <c r="B56" i="2"/>
  <c r="B20" i="2"/>
  <c r="V79" i="2"/>
  <c r="O91" i="2"/>
  <c r="M74" i="3"/>
  <c r="O75" i="3"/>
  <c r="O74" i="3"/>
  <c r="D147" i="7"/>
  <c r="D146" i="7"/>
  <c r="N73" i="2"/>
  <c r="P73" i="2"/>
  <c r="R146" i="3"/>
  <c r="S147" i="3"/>
  <c r="U145" i="3"/>
  <c r="Q92" i="3"/>
  <c r="Q128" i="3"/>
  <c r="R164" i="3"/>
  <c r="N462" i="7"/>
  <c r="C20" i="2"/>
  <c r="C92" i="2"/>
  <c r="C38" i="2"/>
  <c r="C56" i="2"/>
  <c r="P91" i="2"/>
  <c r="Q66" i="2"/>
  <c r="Q61" i="2"/>
  <c r="Q71" i="2"/>
  <c r="Q62" i="2"/>
  <c r="Q72" i="2"/>
  <c r="Q67" i="2"/>
  <c r="Q69" i="2"/>
  <c r="Q68" i="2"/>
  <c r="Q63" i="2"/>
  <c r="Q65" i="2"/>
  <c r="Q64" i="2"/>
  <c r="F73" i="2"/>
  <c r="Q70" i="2"/>
  <c r="C56" i="6"/>
  <c r="C20" i="6"/>
  <c r="C38" i="6"/>
  <c r="P150" i="6"/>
  <c r="P154" i="6"/>
  <c r="P152" i="6"/>
  <c r="P158" i="6"/>
  <c r="N128" i="3"/>
  <c r="E146" i="3"/>
  <c r="C467" i="7"/>
  <c r="O459" i="7"/>
  <c r="O465" i="7"/>
  <c r="O455" i="7"/>
  <c r="V455" i="7" s="1"/>
  <c r="O306" i="7"/>
  <c r="V306" i="7" s="1"/>
  <c r="M149" i="6"/>
  <c r="M161" i="6" s="1"/>
  <c r="F161" i="6"/>
  <c r="D56" i="6"/>
  <c r="P128" i="4" l="1"/>
  <c r="P92" i="4"/>
  <c r="P74" i="4"/>
  <c r="C147" i="3"/>
  <c r="Q307" i="7"/>
  <c r="P164" i="4"/>
  <c r="P110" i="4"/>
  <c r="P56" i="4"/>
  <c r="N145" i="4"/>
  <c r="N74" i="4"/>
  <c r="N56" i="4"/>
  <c r="N38" i="4"/>
  <c r="N128" i="4"/>
  <c r="N92" i="4"/>
  <c r="N110" i="4"/>
  <c r="O145" i="4"/>
  <c r="V133" i="4"/>
  <c r="P145" i="4"/>
  <c r="O92" i="4"/>
  <c r="O38" i="4"/>
  <c r="O56" i="4"/>
  <c r="O110" i="4"/>
  <c r="O128" i="4"/>
  <c r="O74" i="4"/>
  <c r="V163" i="4"/>
  <c r="R308" i="7"/>
  <c r="R468" i="7"/>
  <c r="R469" i="7"/>
  <c r="S469" i="7"/>
  <c r="U467" i="7"/>
  <c r="Q164" i="3"/>
  <c r="P92" i="3"/>
  <c r="P20" i="3"/>
  <c r="R126" i="6"/>
  <c r="R144" i="6"/>
  <c r="Q56" i="3"/>
  <c r="Q38" i="3"/>
  <c r="M38" i="6"/>
  <c r="Q20" i="3"/>
  <c r="M20" i="6"/>
  <c r="P74" i="3"/>
  <c r="S162" i="6"/>
  <c r="U161" i="6"/>
  <c r="Q75" i="3"/>
  <c r="E147" i="3"/>
  <c r="N145" i="3"/>
  <c r="N146" i="3" s="1"/>
  <c r="Q145" i="3"/>
  <c r="R147" i="3" s="1"/>
  <c r="O145" i="3"/>
  <c r="P147" i="3" s="1"/>
  <c r="Q164" i="4"/>
  <c r="P20" i="4"/>
  <c r="N161" i="6"/>
  <c r="V161" i="6" s="1"/>
  <c r="Q308" i="7"/>
  <c r="N38" i="2"/>
  <c r="N92" i="2"/>
  <c r="P128" i="3"/>
  <c r="P164" i="3"/>
  <c r="Q161" i="6"/>
  <c r="R162" i="6" s="1"/>
  <c r="P56" i="3"/>
  <c r="N56" i="2"/>
  <c r="M144" i="6"/>
  <c r="M126" i="6"/>
  <c r="Q73" i="2"/>
  <c r="Q468" i="7"/>
  <c r="N147" i="3"/>
  <c r="E144" i="6"/>
  <c r="E162" i="6"/>
  <c r="E126" i="6"/>
  <c r="P147" i="7"/>
  <c r="P146" i="7"/>
  <c r="P109" i="6"/>
  <c r="P91" i="6"/>
  <c r="P73" i="6"/>
  <c r="Q20" i="6"/>
  <c r="Q38" i="6"/>
  <c r="Q56" i="6"/>
  <c r="R56" i="6"/>
  <c r="U55" i="6"/>
  <c r="N147" i="7"/>
  <c r="N146" i="7"/>
  <c r="O164" i="4"/>
  <c r="O20" i="4"/>
  <c r="O467" i="7"/>
  <c r="O307" i="7"/>
  <c r="O308" i="7"/>
  <c r="C468" i="7"/>
  <c r="C469" i="7"/>
  <c r="O20" i="6"/>
  <c r="O56" i="6"/>
  <c r="O38" i="6"/>
  <c r="D146" i="4"/>
  <c r="D147" i="4"/>
  <c r="E147" i="4"/>
  <c r="N308" i="7"/>
  <c r="N467" i="7"/>
  <c r="V467" i="7" s="1"/>
  <c r="N307" i="7"/>
  <c r="B144" i="6"/>
  <c r="B126" i="6"/>
  <c r="N56" i="6"/>
  <c r="N20" i="6"/>
  <c r="N38" i="6"/>
  <c r="Q38" i="2"/>
  <c r="Q92" i="2"/>
  <c r="Q56" i="2"/>
  <c r="Q20" i="2"/>
  <c r="N164" i="4"/>
  <c r="N20" i="4"/>
  <c r="N126" i="6"/>
  <c r="C126" i="6"/>
  <c r="C162" i="6"/>
  <c r="C144" i="6"/>
  <c r="D162" i="6"/>
  <c r="D144" i="6"/>
  <c r="D126" i="6"/>
  <c r="P146" i="3"/>
  <c r="G75" i="2"/>
  <c r="F75" i="2"/>
  <c r="F74" i="2"/>
  <c r="P38" i="2"/>
  <c r="P92" i="2"/>
  <c r="P56" i="2"/>
  <c r="P20" i="2"/>
  <c r="P75" i="2"/>
  <c r="P74" i="2"/>
  <c r="O38" i="2"/>
  <c r="O56" i="2"/>
  <c r="O92" i="2"/>
  <c r="O20" i="2"/>
  <c r="Q109" i="6"/>
  <c r="Q73" i="6"/>
  <c r="Q91" i="6"/>
  <c r="V149" i="6"/>
  <c r="O161" i="6"/>
  <c r="O75" i="2"/>
  <c r="O74" i="2"/>
  <c r="C146" i="4"/>
  <c r="C147" i="4"/>
  <c r="P56" i="6"/>
  <c r="P38" i="6"/>
  <c r="P20" i="6"/>
  <c r="O147" i="7"/>
  <c r="O146" i="7"/>
  <c r="N109" i="6"/>
  <c r="N73" i="6"/>
  <c r="N91" i="6"/>
  <c r="F126" i="6"/>
  <c r="F144" i="6"/>
  <c r="F162" i="6"/>
  <c r="N75" i="2"/>
  <c r="N74" i="2"/>
  <c r="E469" i="7"/>
  <c r="E468" i="7"/>
  <c r="F469" i="7"/>
  <c r="V108" i="6"/>
  <c r="O91" i="6"/>
  <c r="O73" i="6"/>
  <c r="O109" i="6"/>
  <c r="M146" i="4"/>
  <c r="D469" i="7"/>
  <c r="D468" i="7"/>
  <c r="P161" i="6"/>
  <c r="P307" i="7"/>
  <c r="P308" i="7"/>
  <c r="P467" i="7"/>
  <c r="Q147" i="3" l="1"/>
  <c r="Q146" i="3"/>
  <c r="N144" i="6"/>
  <c r="O146" i="4"/>
  <c r="O147" i="4"/>
  <c r="V145" i="4"/>
  <c r="P147" i="4"/>
  <c r="P146" i="4"/>
  <c r="Q147" i="4"/>
  <c r="V145" i="3"/>
  <c r="N146" i="4"/>
  <c r="N147" i="4"/>
  <c r="O146" i="3"/>
  <c r="N162" i="6"/>
  <c r="O147" i="3"/>
  <c r="Q126" i="6"/>
  <c r="Q144" i="6"/>
  <c r="P162" i="6"/>
  <c r="P126" i="6"/>
  <c r="P144" i="6"/>
  <c r="Q162" i="6"/>
  <c r="O162" i="6"/>
  <c r="O144" i="6"/>
  <c r="O126" i="6"/>
  <c r="N469" i="7"/>
  <c r="N468" i="7"/>
  <c r="P469" i="7"/>
  <c r="P468" i="7"/>
  <c r="O469" i="7"/>
  <c r="O468" i="7"/>
  <c r="Q469" i="7"/>
  <c r="R75" i="2"/>
  <c r="Q75" i="2"/>
  <c r="Q74" i="2"/>
  <c r="H137" i="12" l="1"/>
  <c r="N64" i="13" s="1"/>
  <c r="H120" i="12"/>
  <c r="N34" i="13" s="1"/>
  <c r="H103" i="12"/>
  <c r="N49" i="13" s="1"/>
  <c r="H86" i="12"/>
  <c r="N19" i="13" s="1"/>
  <c r="H69" i="12"/>
  <c r="K64" i="13" s="1"/>
  <c r="H52" i="12"/>
  <c r="K34" i="13" s="1"/>
  <c r="H35" i="12"/>
  <c r="K49" i="13" s="1"/>
  <c r="H18" i="12"/>
  <c r="K19" i="13" s="1"/>
  <c r="G77" i="12" l="1"/>
  <c r="G126" i="12"/>
  <c r="G128" i="12"/>
  <c r="G75" i="12"/>
  <c r="G43" i="12"/>
  <c r="G62" i="12"/>
  <c r="G109" i="12"/>
  <c r="G7" i="12"/>
  <c r="G92" i="12"/>
  <c r="G111" i="12"/>
  <c r="G94" i="12"/>
  <c r="G79" i="12"/>
  <c r="G28" i="12"/>
  <c r="G30" i="12"/>
  <c r="G113" i="12"/>
  <c r="G45" i="12"/>
  <c r="G132" i="12"/>
  <c r="G116" i="12"/>
  <c r="G14" i="12"/>
  <c r="G82" i="12"/>
  <c r="G133" i="12"/>
  <c r="G99" i="12"/>
  <c r="G83" i="12"/>
  <c r="G100" i="12"/>
  <c r="G66" i="12"/>
  <c r="G101" i="12"/>
  <c r="G67" i="12"/>
  <c r="G17" i="12"/>
  <c r="G85" i="12"/>
  <c r="H41" i="12"/>
  <c r="H8" i="12"/>
  <c r="H59" i="12"/>
  <c r="H25" i="12"/>
  <c r="H94" i="12"/>
  <c r="H111" i="12"/>
  <c r="H43" i="12"/>
  <c r="H60" i="12"/>
  <c r="H77" i="12"/>
  <c r="H9" i="12"/>
  <c r="H26" i="12"/>
  <c r="H128" i="12"/>
  <c r="H129" i="12"/>
  <c r="H10" i="12"/>
  <c r="H95" i="12"/>
  <c r="H28" i="12"/>
  <c r="H96" i="12"/>
  <c r="H11" i="12"/>
  <c r="H79" i="12"/>
  <c r="H62" i="12"/>
  <c r="H130" i="12"/>
  <c r="H45" i="12"/>
  <c r="H113" i="12"/>
  <c r="H80" i="12"/>
  <c r="H46" i="12"/>
  <c r="H114" i="12"/>
  <c r="H12" i="12"/>
  <c r="H97" i="12"/>
  <c r="H63" i="12"/>
  <c r="H30" i="12"/>
  <c r="K44" i="13" s="1"/>
  <c r="H64" i="12"/>
  <c r="K59" i="13" s="1"/>
  <c r="H47" i="12"/>
  <c r="K29" i="13" s="1"/>
  <c r="H48" i="12"/>
  <c r="K30" i="13" s="1"/>
  <c r="H31" i="12"/>
  <c r="K45" i="13" s="1"/>
  <c r="H133" i="12"/>
  <c r="N60" i="13" s="1"/>
  <c r="H14" i="12"/>
  <c r="K15" i="13" s="1"/>
  <c r="H116" i="12"/>
  <c r="N30" i="13" s="1"/>
  <c r="H134" i="12"/>
  <c r="N61" i="13" s="1"/>
  <c r="H117" i="12"/>
  <c r="N31" i="13" s="1"/>
  <c r="H83" i="12"/>
  <c r="N16" i="13" s="1"/>
  <c r="H49" i="12"/>
  <c r="K31" i="13" s="1"/>
  <c r="H32" i="12"/>
  <c r="K46" i="13" s="1"/>
  <c r="H15" i="12"/>
  <c r="K16" i="13" s="1"/>
  <c r="H135" i="12"/>
  <c r="N62" i="13" s="1"/>
  <c r="H33" i="12"/>
  <c r="K47" i="13" s="1"/>
  <c r="H101" i="12"/>
  <c r="N47" i="13" s="1"/>
  <c r="H118" i="12"/>
  <c r="N32" i="13" s="1"/>
  <c r="H67" i="12"/>
  <c r="K62" i="13" s="1"/>
  <c r="H34" i="12"/>
  <c r="K48" i="13" s="1"/>
  <c r="H102" i="12"/>
  <c r="N48" i="13" s="1"/>
  <c r="H17" i="12"/>
  <c r="K18" i="13" s="1"/>
  <c r="H85" i="12"/>
  <c r="N18" i="13" s="1"/>
  <c r="H68" i="12"/>
  <c r="K63" i="13" s="1"/>
  <c r="H136" i="12"/>
  <c r="N63" i="13" s="1"/>
  <c r="H51" i="12"/>
  <c r="K33" i="13" s="1"/>
  <c r="H119" i="12"/>
  <c r="N33" i="13" s="1"/>
  <c r="I92" i="12"/>
  <c r="I24" i="12"/>
  <c r="I75" i="12"/>
  <c r="I7" i="12"/>
  <c r="I126" i="12"/>
  <c r="I58" i="12"/>
  <c r="I109" i="12"/>
  <c r="I41" i="12"/>
  <c r="K57" i="13" l="1"/>
  <c r="J62" i="12"/>
  <c r="M57" i="13" s="1"/>
  <c r="K13" i="13"/>
  <c r="J12" i="12"/>
  <c r="M13" i="13" s="1"/>
  <c r="N27" i="13"/>
  <c r="J113" i="12"/>
  <c r="P27" i="13" s="1"/>
  <c r="N12" i="13"/>
  <c r="J79" i="12"/>
  <c r="P12" i="13" s="1"/>
  <c r="N13" i="13"/>
  <c r="J80" i="12"/>
  <c r="P13" i="13" s="1"/>
  <c r="T29" i="12"/>
  <c r="N28" i="13"/>
  <c r="J114" i="12"/>
  <c r="P28" i="13" s="1"/>
  <c r="K27" i="13"/>
  <c r="J45" i="12"/>
  <c r="M27" i="13" s="1"/>
  <c r="K12" i="13"/>
  <c r="J11" i="12"/>
  <c r="M12" i="13" s="1"/>
  <c r="N43" i="13"/>
  <c r="J97" i="12"/>
  <c r="P43" i="13" s="1"/>
  <c r="K42" i="13"/>
  <c r="J28" i="12"/>
  <c r="M42" i="13" s="1"/>
  <c r="K58" i="13"/>
  <c r="J63" i="12"/>
  <c r="M58" i="13" s="1"/>
  <c r="K28" i="13"/>
  <c r="J46" i="12"/>
  <c r="M28" i="13" s="1"/>
  <c r="N57" i="13"/>
  <c r="J130" i="12"/>
  <c r="P57" i="13" s="1"/>
  <c r="N42" i="13"/>
  <c r="J96" i="12"/>
  <c r="P42" i="13" s="1"/>
  <c r="N41" i="13"/>
  <c r="J95" i="12"/>
  <c r="P41" i="13" s="1"/>
  <c r="K11" i="13"/>
  <c r="J10" i="12"/>
  <c r="M11" i="13" s="1"/>
  <c r="N56" i="13"/>
  <c r="J129" i="12"/>
  <c r="P56" i="13" s="1"/>
  <c r="K40" i="13"/>
  <c r="J26" i="12"/>
  <c r="M40" i="13" s="1"/>
  <c r="K25" i="13"/>
  <c r="J43" i="12"/>
  <c r="M25" i="13" s="1"/>
  <c r="K10" i="13"/>
  <c r="J9" i="12"/>
  <c r="M10" i="13" s="1"/>
  <c r="N25" i="13"/>
  <c r="J111" i="12"/>
  <c r="P25" i="13" s="1"/>
  <c r="N10" i="13"/>
  <c r="J77" i="12"/>
  <c r="P10" i="13" s="1"/>
  <c r="N40" i="13"/>
  <c r="J94" i="12"/>
  <c r="P40" i="13" s="1"/>
  <c r="N55" i="13"/>
  <c r="J128" i="12"/>
  <c r="P55" i="13" s="1"/>
  <c r="K55" i="13"/>
  <c r="J60" i="12"/>
  <c r="M55" i="13" s="1"/>
  <c r="K9" i="13"/>
  <c r="J8" i="12"/>
  <c r="M9" i="13" s="1"/>
  <c r="K54" i="13"/>
  <c r="J59" i="12"/>
  <c r="M54" i="13" s="1"/>
  <c r="K39" i="13"/>
  <c r="J25" i="12"/>
  <c r="M39" i="13" s="1"/>
  <c r="I70" i="12"/>
  <c r="L53" i="13"/>
  <c r="I138" i="12"/>
  <c r="O53" i="13"/>
  <c r="L38" i="13"/>
  <c r="I36" i="12"/>
  <c r="H100" i="12"/>
  <c r="N46" i="13" s="1"/>
  <c r="H82" i="12"/>
  <c r="N15" i="13" s="1"/>
  <c r="H131" i="12"/>
  <c r="T130" i="12" s="1"/>
  <c r="H127" i="12"/>
  <c r="H126" i="12"/>
  <c r="G69" i="12"/>
  <c r="G86" i="12"/>
  <c r="G136" i="12"/>
  <c r="G119" i="12"/>
  <c r="G51" i="12"/>
  <c r="G102" i="12"/>
  <c r="G118" i="12"/>
  <c r="G84" i="12"/>
  <c r="G50" i="12"/>
  <c r="G48" i="12"/>
  <c r="G81" i="12"/>
  <c r="G98" i="12"/>
  <c r="G29" i="12"/>
  <c r="G130" i="12"/>
  <c r="G12" i="12"/>
  <c r="G10" i="12"/>
  <c r="G58" i="12"/>
  <c r="G96" i="12"/>
  <c r="G46" i="12"/>
  <c r="G60" i="12"/>
  <c r="G110" i="12"/>
  <c r="O23" i="13"/>
  <c r="I121" i="12"/>
  <c r="O8" i="13"/>
  <c r="I87" i="12"/>
  <c r="H16" i="12"/>
  <c r="K17" i="13" s="1"/>
  <c r="L23" i="13"/>
  <c r="I53" i="12"/>
  <c r="J41" i="12"/>
  <c r="M23" i="13" s="1"/>
  <c r="I104" i="12"/>
  <c r="O38" i="13"/>
  <c r="H84" i="12"/>
  <c r="N17" i="13" s="1"/>
  <c r="H50" i="12"/>
  <c r="K32" i="13" s="1"/>
  <c r="H98" i="12"/>
  <c r="N44" i="13" s="1"/>
  <c r="H115" i="12"/>
  <c r="N29" i="13" s="1"/>
  <c r="H110" i="12"/>
  <c r="H93" i="12"/>
  <c r="H7" i="12"/>
  <c r="J7" i="12" s="1"/>
  <c r="M8" i="13" s="1"/>
  <c r="K23" i="13"/>
  <c r="G34" i="12"/>
  <c r="G47" i="12"/>
  <c r="G64" i="12"/>
  <c r="G27" i="12"/>
  <c r="G129" i="12"/>
  <c r="G9" i="12"/>
  <c r="G127" i="12"/>
  <c r="G97" i="12"/>
  <c r="G59" i="12"/>
  <c r="G131" i="12"/>
  <c r="G25" i="12"/>
  <c r="G11" i="12"/>
  <c r="H65" i="12"/>
  <c r="K60" i="13" s="1"/>
  <c r="H132" i="12"/>
  <c r="N59" i="13" s="1"/>
  <c r="H81" i="12"/>
  <c r="N14" i="13" s="1"/>
  <c r="H29" i="12"/>
  <c r="T28" i="12" s="1"/>
  <c r="H44" i="12"/>
  <c r="H61" i="12"/>
  <c r="H27" i="12"/>
  <c r="H42" i="12"/>
  <c r="H75" i="12"/>
  <c r="J75" i="12" s="1"/>
  <c r="P8" i="13" s="1"/>
  <c r="H109" i="12"/>
  <c r="H24" i="12"/>
  <c r="G120" i="12"/>
  <c r="G18" i="12"/>
  <c r="G52" i="12"/>
  <c r="G35" i="12"/>
  <c r="G49" i="12"/>
  <c r="G134" i="12"/>
  <c r="G13" i="12"/>
  <c r="G112" i="12"/>
  <c r="G76" i="12"/>
  <c r="G24" i="12"/>
  <c r="G95" i="12"/>
  <c r="G26" i="12"/>
  <c r="G80" i="12"/>
  <c r="G44" i="12"/>
  <c r="G42" i="12"/>
  <c r="G114" i="12"/>
  <c r="L8" i="13"/>
  <c r="I19" i="12"/>
  <c r="H66" i="12"/>
  <c r="K61" i="13" s="1"/>
  <c r="H99" i="12"/>
  <c r="N45" i="13" s="1"/>
  <c r="H13" i="12"/>
  <c r="K14" i="13" s="1"/>
  <c r="H112" i="12"/>
  <c r="H78" i="12"/>
  <c r="H76" i="12"/>
  <c r="H58" i="12"/>
  <c r="J58" i="12" s="1"/>
  <c r="M53" i="13" s="1"/>
  <c r="H92" i="12"/>
  <c r="G103" i="12"/>
  <c r="G137" i="12"/>
  <c r="G68" i="12"/>
  <c r="G16" i="12"/>
  <c r="G135" i="12"/>
  <c r="G33" i="12"/>
  <c r="G117" i="12"/>
  <c r="G32" i="12"/>
  <c r="G15" i="12"/>
  <c r="G31" i="12"/>
  <c r="G65" i="12"/>
  <c r="G115" i="12"/>
  <c r="G61" i="12"/>
  <c r="G78" i="12"/>
  <c r="G63" i="12"/>
  <c r="G93" i="12"/>
  <c r="G8" i="12"/>
  <c r="G41" i="12"/>
  <c r="T96" i="12" l="1"/>
  <c r="T79" i="12"/>
  <c r="T113" i="12"/>
  <c r="T45" i="12"/>
  <c r="T97" i="12"/>
  <c r="T80" i="12"/>
  <c r="T114" i="12"/>
  <c r="T46" i="12"/>
  <c r="K43" i="13"/>
  <c r="J29" i="12"/>
  <c r="M43" i="13" s="1"/>
  <c r="T62" i="12"/>
  <c r="T11" i="12"/>
  <c r="N58" i="13"/>
  <c r="J131" i="12"/>
  <c r="P58" i="13" s="1"/>
  <c r="T131" i="12"/>
  <c r="T63" i="12"/>
  <c r="T12" i="12"/>
  <c r="T78" i="12"/>
  <c r="N26" i="13"/>
  <c r="J112" i="12"/>
  <c r="P26" i="13" s="1"/>
  <c r="K26" i="13"/>
  <c r="J44" i="12"/>
  <c r="M26" i="13" s="1"/>
  <c r="T95" i="12"/>
  <c r="T112" i="12"/>
  <c r="N11" i="13"/>
  <c r="J78" i="12"/>
  <c r="P11" i="13" s="1"/>
  <c r="K56" i="13"/>
  <c r="J61" i="12"/>
  <c r="M56" i="13" s="1"/>
  <c r="T10" i="12"/>
  <c r="T129" i="12"/>
  <c r="T44" i="12"/>
  <c r="K41" i="13"/>
  <c r="J27" i="12"/>
  <c r="M41" i="13" s="1"/>
  <c r="T27" i="12"/>
  <c r="T61" i="12"/>
  <c r="T43" i="12"/>
  <c r="T26" i="12"/>
  <c r="T111" i="12"/>
  <c r="T94" i="12"/>
  <c r="T60" i="12"/>
  <c r="T9" i="12"/>
  <c r="T128" i="12"/>
  <c r="T77" i="12"/>
  <c r="G138" i="12"/>
  <c r="R137" i="12"/>
  <c r="T8" i="12"/>
  <c r="T42" i="12"/>
  <c r="T93" i="12"/>
  <c r="N9" i="13"/>
  <c r="J76" i="12"/>
  <c r="P9" i="13" s="1"/>
  <c r="K24" i="13"/>
  <c r="J42" i="12"/>
  <c r="M24" i="13" s="1"/>
  <c r="S41" i="12"/>
  <c r="N39" i="13"/>
  <c r="J93" i="12"/>
  <c r="P39" i="13" s="1"/>
  <c r="T127" i="12"/>
  <c r="T25" i="12"/>
  <c r="N54" i="13"/>
  <c r="J127" i="12"/>
  <c r="P54" i="13" s="1"/>
  <c r="T110" i="12"/>
  <c r="N24" i="13"/>
  <c r="J110" i="12"/>
  <c r="P24" i="13" s="1"/>
  <c r="T76" i="12"/>
  <c r="T59" i="12"/>
  <c r="N38" i="13"/>
  <c r="S93" i="12"/>
  <c r="S92" i="12"/>
  <c r="S94" i="12"/>
  <c r="S97" i="12"/>
  <c r="S98" i="12"/>
  <c r="S95" i="12"/>
  <c r="S96" i="12"/>
  <c r="S99" i="12"/>
  <c r="S102" i="12"/>
  <c r="S100" i="12"/>
  <c r="H104" i="12"/>
  <c r="S103" i="12"/>
  <c r="S101" i="12"/>
  <c r="R35" i="12"/>
  <c r="G36" i="12"/>
  <c r="K38" i="13"/>
  <c r="S26" i="12"/>
  <c r="S25" i="12"/>
  <c r="S24" i="12"/>
  <c r="S30" i="12"/>
  <c r="S27" i="12"/>
  <c r="S28" i="12"/>
  <c r="U28" i="12" s="1"/>
  <c r="S29" i="12"/>
  <c r="U29" i="12" s="1"/>
  <c r="S31" i="12"/>
  <c r="S33" i="12"/>
  <c r="S35" i="12"/>
  <c r="S34" i="12"/>
  <c r="S32" i="12"/>
  <c r="H36" i="12"/>
  <c r="G121" i="12"/>
  <c r="S50" i="12"/>
  <c r="S48" i="12"/>
  <c r="S44" i="12"/>
  <c r="N53" i="13"/>
  <c r="S126" i="12"/>
  <c r="S128" i="12"/>
  <c r="S127" i="12"/>
  <c r="S129" i="12"/>
  <c r="S132" i="12"/>
  <c r="S131" i="12"/>
  <c r="S130" i="12"/>
  <c r="U130" i="12" s="1"/>
  <c r="S137" i="12"/>
  <c r="S135" i="12"/>
  <c r="S134" i="12"/>
  <c r="H138" i="12"/>
  <c r="S133" i="12"/>
  <c r="S136" i="12"/>
  <c r="J24" i="12"/>
  <c r="M38" i="13" s="1"/>
  <c r="J126" i="12"/>
  <c r="P53" i="13" s="1"/>
  <c r="T58" i="12"/>
  <c r="N23" i="13"/>
  <c r="S111" i="12"/>
  <c r="S110" i="12"/>
  <c r="S109" i="12"/>
  <c r="S113" i="12"/>
  <c r="S114" i="12"/>
  <c r="S115" i="12"/>
  <c r="S112" i="12"/>
  <c r="H121" i="12"/>
  <c r="S119" i="12"/>
  <c r="S117" i="12"/>
  <c r="S120" i="12"/>
  <c r="S118" i="12"/>
  <c r="S116" i="12"/>
  <c r="R120" i="12"/>
  <c r="G19" i="12"/>
  <c r="R18" i="12"/>
  <c r="S49" i="12"/>
  <c r="S52" i="12"/>
  <c r="S46" i="12"/>
  <c r="K8" i="13"/>
  <c r="S7" i="12"/>
  <c r="S9" i="12"/>
  <c r="S8" i="12"/>
  <c r="U8" i="12" s="1"/>
  <c r="S10" i="12"/>
  <c r="S13" i="12"/>
  <c r="S11" i="12"/>
  <c r="S12" i="12"/>
  <c r="S16" i="12"/>
  <c r="H19" i="12"/>
  <c r="S14" i="12"/>
  <c r="S17" i="12"/>
  <c r="S15" i="12"/>
  <c r="S18" i="12"/>
  <c r="T92" i="12"/>
  <c r="T41" i="12"/>
  <c r="T75" i="12"/>
  <c r="R52" i="12"/>
  <c r="G53" i="12"/>
  <c r="R103" i="12"/>
  <c r="K53" i="13"/>
  <c r="S60" i="12"/>
  <c r="S59" i="12"/>
  <c r="S58" i="12"/>
  <c r="S63" i="12"/>
  <c r="S62" i="12"/>
  <c r="S64" i="12"/>
  <c r="S61" i="12"/>
  <c r="S65" i="12"/>
  <c r="S68" i="12"/>
  <c r="S66" i="12"/>
  <c r="H70" i="12"/>
  <c r="S67" i="12"/>
  <c r="S69" i="12"/>
  <c r="T7" i="12"/>
  <c r="G87" i="12"/>
  <c r="R86" i="12"/>
  <c r="S51" i="12"/>
  <c r="S47" i="12"/>
  <c r="S43" i="12"/>
  <c r="J92" i="12"/>
  <c r="P38" i="13" s="1"/>
  <c r="T109" i="12"/>
  <c r="R69" i="12"/>
  <c r="G70" i="12"/>
  <c r="G104" i="12"/>
  <c r="I20" i="12"/>
  <c r="N8" i="13"/>
  <c r="S76" i="12"/>
  <c r="S75" i="12"/>
  <c r="S77" i="12"/>
  <c r="S81" i="12"/>
  <c r="S79" i="12"/>
  <c r="S80" i="12"/>
  <c r="S78" i="12"/>
  <c r="S85" i="12"/>
  <c r="S83" i="12"/>
  <c r="S86" i="12"/>
  <c r="S84" i="12"/>
  <c r="H87" i="12"/>
  <c r="S82" i="12"/>
  <c r="H53" i="12"/>
  <c r="S45" i="12"/>
  <c r="S42" i="12"/>
  <c r="J109" i="12"/>
  <c r="P23" i="13" s="1"/>
  <c r="T24" i="12"/>
  <c r="T126" i="12"/>
  <c r="U45" i="12" l="1"/>
  <c r="U12" i="12"/>
  <c r="U113" i="12"/>
  <c r="U63" i="12"/>
  <c r="U11" i="12"/>
  <c r="U46" i="12"/>
  <c r="U80" i="12"/>
  <c r="U79" i="12"/>
  <c r="U131" i="12"/>
  <c r="U62" i="12"/>
  <c r="U114" i="12"/>
  <c r="U97" i="12"/>
  <c r="U96" i="12"/>
  <c r="U112" i="12"/>
  <c r="U61" i="12"/>
  <c r="U44" i="12"/>
  <c r="U95" i="12"/>
  <c r="U10" i="12"/>
  <c r="U27" i="12"/>
  <c r="U129" i="12"/>
  <c r="U78" i="12"/>
  <c r="U94" i="12"/>
  <c r="U128" i="12"/>
  <c r="U111" i="12"/>
  <c r="U9" i="12"/>
  <c r="U26" i="12"/>
  <c r="U77" i="12"/>
  <c r="U60" i="12"/>
  <c r="U43" i="12"/>
  <c r="H20" i="12"/>
  <c r="U59" i="12"/>
  <c r="U127" i="12"/>
  <c r="U76" i="12"/>
  <c r="U93" i="12"/>
  <c r="U110" i="12"/>
  <c r="S53" i="12"/>
  <c r="U25" i="12"/>
  <c r="U42" i="12"/>
  <c r="I88" i="12"/>
  <c r="H88" i="12"/>
  <c r="I71" i="12"/>
  <c r="H71" i="12"/>
  <c r="S70" i="12"/>
  <c r="I122" i="12"/>
  <c r="H122" i="12"/>
  <c r="T70" i="12"/>
  <c r="U58" i="12"/>
  <c r="I139" i="12"/>
  <c r="H139" i="12"/>
  <c r="S104" i="12"/>
  <c r="T138" i="12"/>
  <c r="U126" i="12"/>
  <c r="T19" i="12"/>
  <c r="U7" i="12"/>
  <c r="U75" i="12"/>
  <c r="T87" i="12"/>
  <c r="S121" i="12"/>
  <c r="I37" i="12"/>
  <c r="H37" i="12"/>
  <c r="T36" i="12"/>
  <c r="U24" i="12"/>
  <c r="S87" i="12"/>
  <c r="U41" i="12"/>
  <c r="T53" i="12"/>
  <c r="S19" i="12"/>
  <c r="S138" i="12"/>
  <c r="I54" i="12"/>
  <c r="H54" i="12"/>
  <c r="U109" i="12"/>
  <c r="T121" i="12"/>
  <c r="U92" i="12"/>
  <c r="S36" i="12"/>
  <c r="I105" i="12"/>
  <c r="H105" i="12"/>
  <c r="U104" i="12" l="1"/>
  <c r="U36" i="12"/>
  <c r="T37" i="12"/>
  <c r="U121" i="12"/>
  <c r="U87" i="12"/>
  <c r="T20" i="12"/>
  <c r="U19" i="12"/>
  <c r="T54" i="12"/>
  <c r="U53" i="12"/>
  <c r="U70" i="12"/>
  <c r="U138" i="12"/>
  <c r="F131" i="12" l="1"/>
  <c r="F63" i="12"/>
  <c r="F12" i="12"/>
  <c r="F46" i="12"/>
  <c r="F114" i="12" l="1"/>
  <c r="F29" i="12"/>
  <c r="F97" i="12"/>
  <c r="E81" i="12"/>
  <c r="C132" i="12"/>
  <c r="D13" i="12"/>
  <c r="B30" i="12"/>
  <c r="B13" i="12"/>
  <c r="B132" i="12"/>
  <c r="C64" i="12"/>
  <c r="E82" i="12"/>
  <c r="C115" i="12"/>
  <c r="B115" i="12"/>
  <c r="C81" i="12"/>
  <c r="D81" i="12"/>
  <c r="B81" i="12"/>
  <c r="B64" i="12"/>
  <c r="D47" i="12"/>
  <c r="D64" i="12"/>
  <c r="D115" i="12"/>
  <c r="E64" i="12"/>
  <c r="C47" i="12"/>
  <c r="D98" i="12"/>
  <c r="B47" i="12"/>
  <c r="B98" i="12"/>
  <c r="D132" i="12"/>
  <c r="C98" i="12"/>
  <c r="E66" i="12"/>
  <c r="E32" i="12"/>
  <c r="E134" i="12"/>
  <c r="E100" i="12"/>
  <c r="E49" i="12"/>
  <c r="E15" i="12"/>
  <c r="C13" i="12"/>
  <c r="D30" i="12"/>
  <c r="E117" i="12"/>
  <c r="E83" i="12"/>
  <c r="E98" i="12"/>
  <c r="E47" i="12"/>
  <c r="E115" i="12"/>
  <c r="E13" i="12"/>
  <c r="E30" i="12"/>
  <c r="E132" i="12"/>
  <c r="B15" i="12"/>
  <c r="C130" i="12"/>
  <c r="D96" i="12"/>
  <c r="M30" i="12"/>
  <c r="C97" i="12"/>
  <c r="E127" i="12"/>
  <c r="B83" i="12"/>
  <c r="C25" i="12"/>
  <c r="E109" i="12"/>
  <c r="B79" i="12"/>
  <c r="C51" i="12"/>
  <c r="B25" i="12"/>
  <c r="B131" i="12"/>
  <c r="C63" i="12"/>
  <c r="E92" i="12"/>
  <c r="B129" i="12"/>
  <c r="B52" i="12"/>
  <c r="D129" i="12"/>
  <c r="D60" i="12"/>
  <c r="C120" i="12"/>
  <c r="D50" i="12"/>
  <c r="B42" i="12"/>
  <c r="B80" i="12"/>
  <c r="C43" i="12"/>
  <c r="D41" i="12"/>
  <c r="B50" i="12"/>
  <c r="C27" i="12"/>
  <c r="C31" i="12"/>
  <c r="C75" i="12"/>
  <c r="C102" i="12"/>
  <c r="D130" i="12"/>
  <c r="C76" i="12"/>
  <c r="B28" i="12"/>
  <c r="B46" i="12"/>
  <c r="C135" i="12"/>
  <c r="B102" i="12"/>
  <c r="D119" i="12"/>
  <c r="B128" i="12"/>
  <c r="B86" i="12"/>
  <c r="D111" i="12"/>
  <c r="B65" i="12"/>
  <c r="C111" i="12"/>
  <c r="C49" i="12"/>
  <c r="D46" i="12"/>
  <c r="D69" i="12"/>
  <c r="B9" i="12"/>
  <c r="M129" i="12"/>
  <c r="B27" i="12"/>
  <c r="C134" i="12"/>
  <c r="E12" i="12"/>
  <c r="E42" i="12"/>
  <c r="B17" i="12"/>
  <c r="C45" i="12"/>
  <c r="D42" i="12"/>
  <c r="D32" i="12"/>
  <c r="C10" i="12"/>
  <c r="D76" i="12"/>
  <c r="D18" i="12"/>
  <c r="C35" i="12"/>
  <c r="B60" i="12"/>
  <c r="D45" i="12"/>
  <c r="E63" i="12"/>
  <c r="C117" i="12"/>
  <c r="C28" i="12"/>
  <c r="D79" i="12"/>
  <c r="D25" i="12"/>
  <c r="B45" i="12"/>
  <c r="D113" i="12"/>
  <c r="D68" i="12"/>
  <c r="D120" i="12"/>
  <c r="C133" i="12"/>
  <c r="D114" i="12"/>
  <c r="D66" i="12"/>
  <c r="D75" i="12"/>
  <c r="E25" i="12"/>
  <c r="C113" i="12"/>
  <c r="C7" i="12"/>
  <c r="C12" i="12"/>
  <c r="D15" i="12"/>
  <c r="E46" i="12"/>
  <c r="M45" i="12"/>
  <c r="C112" i="12"/>
  <c r="D33" i="12"/>
  <c r="B95" i="12"/>
  <c r="C58" i="12"/>
  <c r="C85" i="12"/>
  <c r="D27" i="12"/>
  <c r="B33" i="12"/>
  <c r="C26" i="12"/>
  <c r="B100" i="12"/>
  <c r="B16" i="12"/>
  <c r="D101" i="12"/>
  <c r="D43" i="12"/>
  <c r="C34" i="12"/>
  <c r="B116" i="12"/>
  <c r="C33" i="12"/>
  <c r="B11" i="12"/>
  <c r="B133" i="12"/>
  <c r="D48" i="12"/>
  <c r="D128" i="12"/>
  <c r="C136" i="12"/>
  <c r="B114" i="12"/>
  <c r="D31" i="12"/>
  <c r="C17" i="12"/>
  <c r="B85" i="12"/>
  <c r="D58" i="12"/>
  <c r="B69" i="12"/>
  <c r="D67" i="12"/>
  <c r="B49" i="12"/>
  <c r="D7" i="12"/>
  <c r="D135" i="12"/>
  <c r="C137" i="12"/>
  <c r="E114" i="12"/>
  <c r="C128" i="12"/>
  <c r="D77" i="12"/>
  <c r="C114" i="12"/>
  <c r="C60" i="12"/>
  <c r="D11" i="12"/>
  <c r="D136" i="12"/>
  <c r="B110" i="12"/>
  <c r="E26" i="12"/>
  <c r="B61" i="12"/>
  <c r="C50" i="12"/>
  <c r="B101" i="12"/>
  <c r="C66" i="12"/>
  <c r="B44" i="12"/>
  <c r="D100" i="12"/>
  <c r="C95" i="12"/>
  <c r="D95" i="12"/>
  <c r="B96" i="12"/>
  <c r="C59" i="12"/>
  <c r="D52" i="12"/>
  <c r="B26" i="12"/>
  <c r="D28" i="12"/>
  <c r="C96" i="12"/>
  <c r="C110" i="12"/>
  <c r="B12" i="12"/>
  <c r="B99" i="12"/>
  <c r="D118" i="12"/>
  <c r="B14" i="12"/>
  <c r="E76" i="12"/>
  <c r="E11" i="12"/>
  <c r="B136" i="12"/>
  <c r="B8" i="12"/>
  <c r="B32" i="12"/>
  <c r="B34" i="12"/>
  <c r="C48" i="12"/>
  <c r="D12" i="12"/>
  <c r="B48" i="12"/>
  <c r="C9" i="12"/>
  <c r="C100" i="12"/>
  <c r="D131" i="12"/>
  <c r="D29" i="12"/>
  <c r="B103" i="12"/>
  <c r="D85" i="12"/>
  <c r="C44" i="12"/>
  <c r="E62" i="12"/>
  <c r="D133" i="12"/>
  <c r="B97" i="12"/>
  <c r="C94" i="12"/>
  <c r="E28" i="12"/>
  <c r="E61" i="12"/>
  <c r="C93" i="12"/>
  <c r="C32" i="12"/>
  <c r="D126" i="12"/>
  <c r="D112" i="12"/>
  <c r="B137" i="12"/>
  <c r="C126" i="12"/>
  <c r="B77" i="12"/>
  <c r="C109" i="12"/>
  <c r="E126" i="12"/>
  <c r="B10" i="12"/>
  <c r="C118" i="12"/>
  <c r="C68" i="12"/>
  <c r="D134" i="12"/>
  <c r="C52" i="12"/>
  <c r="E95" i="12"/>
  <c r="B130" i="12"/>
  <c r="B31" i="12"/>
  <c r="C119" i="12"/>
  <c r="E78" i="12"/>
  <c r="E111" i="12"/>
  <c r="C82" i="12"/>
  <c r="C77" i="12"/>
  <c r="D51" i="12"/>
  <c r="B117" i="12"/>
  <c r="E27" i="12"/>
  <c r="B93" i="12"/>
  <c r="C61" i="12"/>
  <c r="D35" i="12"/>
  <c r="B68" i="12"/>
  <c r="E77" i="12"/>
  <c r="D137" i="12"/>
  <c r="B119" i="12"/>
  <c r="B84" i="12"/>
  <c r="C101" i="12"/>
  <c r="B59" i="12"/>
  <c r="D8" i="12"/>
  <c r="E112" i="12"/>
  <c r="D116" i="12"/>
  <c r="C83" i="12"/>
  <c r="D65" i="12"/>
  <c r="E24" i="12"/>
  <c r="D110" i="12"/>
  <c r="E44" i="12"/>
  <c r="B94" i="12"/>
  <c r="C15" i="12"/>
  <c r="E60" i="12"/>
  <c r="D78" i="12"/>
  <c r="B111" i="12"/>
  <c r="E118" i="12"/>
  <c r="E33" i="12"/>
  <c r="E84" i="12"/>
  <c r="B43" i="12"/>
  <c r="C92" i="12"/>
  <c r="D26" i="12"/>
  <c r="D59" i="12"/>
  <c r="C84" i="12"/>
  <c r="D93" i="12"/>
  <c r="D117" i="12"/>
  <c r="E130" i="12"/>
  <c r="D83" i="12"/>
  <c r="B120" i="12"/>
  <c r="C69" i="12"/>
  <c r="D82" i="12"/>
  <c r="E9" i="12"/>
  <c r="E10" i="12"/>
  <c r="B67" i="12"/>
  <c r="E128" i="12"/>
  <c r="C116" i="12"/>
  <c r="E93" i="12"/>
  <c r="D84" i="12"/>
  <c r="E110" i="12"/>
  <c r="B66" i="12"/>
  <c r="D24" i="12"/>
  <c r="C78" i="12"/>
  <c r="B63" i="12"/>
  <c r="D9" i="12"/>
  <c r="E58" i="12"/>
  <c r="C99" i="12"/>
  <c r="D62" i="12"/>
  <c r="C86" i="12"/>
  <c r="D14" i="12"/>
  <c r="E113" i="12"/>
  <c r="D10" i="12"/>
  <c r="C42" i="12"/>
  <c r="D99" i="12"/>
  <c r="E43" i="12"/>
  <c r="C129" i="12"/>
  <c r="C131" i="12"/>
  <c r="E102" i="12"/>
  <c r="E85" i="12"/>
  <c r="E101" i="12"/>
  <c r="E50" i="12"/>
  <c r="B118" i="12"/>
  <c r="D97" i="12"/>
  <c r="E75" i="12"/>
  <c r="C16" i="12"/>
  <c r="D80" i="12"/>
  <c r="E97" i="12"/>
  <c r="D103" i="12"/>
  <c r="C24" i="12"/>
  <c r="C41" i="12"/>
  <c r="B29" i="12"/>
  <c r="C18" i="12"/>
  <c r="B82" i="12"/>
  <c r="B35" i="12"/>
  <c r="D86" i="12"/>
  <c r="D102" i="12"/>
  <c r="D63" i="12"/>
  <c r="E8" i="12"/>
  <c r="B113" i="12"/>
  <c r="D109" i="12"/>
  <c r="E7" i="12"/>
  <c r="D92" i="12"/>
  <c r="B78" i="12"/>
  <c r="E29" i="12"/>
  <c r="B62" i="12"/>
  <c r="D49" i="12"/>
  <c r="C103" i="12"/>
  <c r="E59" i="12"/>
  <c r="D34" i="12"/>
  <c r="E65" i="12"/>
  <c r="E133" i="12"/>
  <c r="D61" i="12"/>
  <c r="C62" i="12"/>
  <c r="C67" i="12"/>
  <c r="E94" i="12"/>
  <c r="E119" i="12"/>
  <c r="E17" i="12"/>
  <c r="E135" i="12"/>
  <c r="D127" i="12"/>
  <c r="B112" i="12"/>
  <c r="E41" i="12"/>
  <c r="C80" i="12"/>
  <c r="E31" i="12"/>
  <c r="E34" i="12"/>
  <c r="F35" i="12"/>
  <c r="R34" i="12" s="1"/>
  <c r="E86" i="12"/>
  <c r="F137" i="12"/>
  <c r="R136" i="12" s="1"/>
  <c r="F69" i="12"/>
  <c r="R68" i="12" s="1"/>
  <c r="E35" i="12"/>
  <c r="F75" i="12"/>
  <c r="F126" i="12"/>
  <c r="F7" i="12"/>
  <c r="E96" i="12"/>
  <c r="D94" i="12"/>
  <c r="C79" i="12"/>
  <c r="D16" i="12"/>
  <c r="E14" i="12"/>
  <c r="E48" i="12"/>
  <c r="C65" i="12"/>
  <c r="E51" i="12"/>
  <c r="E16" i="12"/>
  <c r="E67" i="12"/>
  <c r="E136" i="12"/>
  <c r="F18" i="12"/>
  <c r="R17" i="12" s="1"/>
  <c r="E52" i="12"/>
  <c r="E18" i="12"/>
  <c r="E120" i="12"/>
  <c r="E80" i="12"/>
  <c r="C127" i="12"/>
  <c r="C30" i="12"/>
  <c r="B134" i="12"/>
  <c r="B127" i="12"/>
  <c r="C11" i="12"/>
  <c r="E116" i="12"/>
  <c r="C29" i="12"/>
  <c r="F120" i="12"/>
  <c r="R119" i="12" s="1"/>
  <c r="E69" i="12"/>
  <c r="F86" i="12"/>
  <c r="R85" i="12" s="1"/>
  <c r="E137" i="12"/>
  <c r="B76" i="12"/>
  <c r="C8" i="12"/>
  <c r="D17" i="12"/>
  <c r="B51" i="12"/>
  <c r="C14" i="12"/>
  <c r="B135" i="12"/>
  <c r="D44" i="12"/>
  <c r="E131" i="12"/>
  <c r="B18" i="12"/>
  <c r="E79" i="12"/>
  <c r="C46" i="12"/>
  <c r="E45" i="12"/>
  <c r="E99" i="12"/>
  <c r="E129" i="12"/>
  <c r="E68" i="12"/>
  <c r="E103" i="12"/>
  <c r="F52" i="12"/>
  <c r="R51" i="12" s="1"/>
  <c r="F103" i="12"/>
  <c r="R102" i="12" s="1"/>
  <c r="F58" i="12"/>
  <c r="F41" i="12"/>
  <c r="F24" i="12"/>
  <c r="F109" i="12"/>
  <c r="F92" i="12"/>
  <c r="F76" i="12"/>
  <c r="F127" i="12"/>
  <c r="F25" i="12"/>
  <c r="F93" i="12"/>
  <c r="F8" i="12"/>
  <c r="F42" i="12"/>
  <c r="F110" i="12"/>
  <c r="F59" i="12"/>
  <c r="F9" i="12"/>
  <c r="F77" i="12"/>
  <c r="F26" i="12"/>
  <c r="F94" i="12"/>
  <c r="F60" i="12"/>
  <c r="F128" i="12"/>
  <c r="F43" i="12"/>
  <c r="F111" i="12"/>
  <c r="F44" i="12"/>
  <c r="F112" i="12"/>
  <c r="F10" i="12"/>
  <c r="F78" i="12"/>
  <c r="F27" i="12"/>
  <c r="F61" i="12"/>
  <c r="F129" i="12"/>
  <c r="F95" i="12"/>
  <c r="F96" i="12"/>
  <c r="F45" i="12"/>
  <c r="F79" i="12"/>
  <c r="F130" i="12"/>
  <c r="F11" i="12"/>
  <c r="F28" i="12"/>
  <c r="F113" i="12"/>
  <c r="F62" i="12"/>
  <c r="F80" i="12"/>
  <c r="F64" i="12"/>
  <c r="F132" i="12"/>
  <c r="F13" i="12"/>
  <c r="F115" i="12"/>
  <c r="F98" i="12"/>
  <c r="F30" i="12"/>
  <c r="F47" i="12"/>
  <c r="F81" i="12"/>
  <c r="Q42" i="12" l="1"/>
  <c r="P9" i="12"/>
  <c r="P13" i="12"/>
  <c r="P15" i="12"/>
  <c r="P17" i="12"/>
  <c r="E19" i="12"/>
  <c r="P14" i="12"/>
  <c r="P12" i="12"/>
  <c r="P7" i="12"/>
  <c r="P16" i="12"/>
  <c r="P11" i="12"/>
  <c r="P8" i="12"/>
  <c r="P10" i="12"/>
  <c r="P18" i="12"/>
  <c r="O27" i="12"/>
  <c r="V27" i="12" s="1"/>
  <c r="O30" i="12"/>
  <c r="O29" i="12"/>
  <c r="V29" i="12" s="1"/>
  <c r="O32" i="12"/>
  <c r="O25" i="12"/>
  <c r="V25" i="12" s="1"/>
  <c r="O35" i="12"/>
  <c r="D36" i="12"/>
  <c r="O31" i="12"/>
  <c r="O33" i="12"/>
  <c r="O34" i="12"/>
  <c r="O26" i="12"/>
  <c r="V26" i="12" s="1"/>
  <c r="O24" i="12"/>
  <c r="O28" i="12"/>
  <c r="V28" i="12" s="1"/>
  <c r="M96" i="12"/>
  <c r="M111" i="12"/>
  <c r="M99" i="12"/>
  <c r="M84" i="12"/>
  <c r="M14" i="12"/>
  <c r="M34" i="12"/>
  <c r="M101" i="12"/>
  <c r="M126" i="12"/>
  <c r="M16" i="12"/>
  <c r="M24" i="12"/>
  <c r="M75" i="12"/>
  <c r="M78" i="12"/>
  <c r="M116" i="12"/>
  <c r="M61" i="12"/>
  <c r="M110" i="12"/>
  <c r="M47" i="12"/>
  <c r="M130" i="12"/>
  <c r="M113" i="12"/>
  <c r="M48" i="12"/>
  <c r="M112" i="12"/>
  <c r="M11" i="12"/>
  <c r="M80" i="12"/>
  <c r="Q59" i="12"/>
  <c r="Q63" i="12"/>
  <c r="Q60" i="12"/>
  <c r="Q58" i="12"/>
  <c r="Q61" i="12"/>
  <c r="Q62" i="12"/>
  <c r="Q64" i="12"/>
  <c r="O136" i="12"/>
  <c r="O128" i="12"/>
  <c r="V128" i="12" s="1"/>
  <c r="O129" i="12"/>
  <c r="V129" i="12" s="1"/>
  <c r="D138" i="12"/>
  <c r="O126" i="12"/>
  <c r="O132" i="12"/>
  <c r="O131" i="12"/>
  <c r="V131" i="12" s="1"/>
  <c r="O133" i="12"/>
  <c r="O127" i="12"/>
  <c r="V127" i="12" s="1"/>
  <c r="O134" i="12"/>
  <c r="O130" i="12"/>
  <c r="V130" i="12" s="1"/>
  <c r="O135" i="12"/>
  <c r="O137" i="12"/>
  <c r="M9" i="12"/>
  <c r="Q126" i="12"/>
  <c r="Q131" i="12"/>
  <c r="Q127" i="12"/>
  <c r="Q129" i="12"/>
  <c r="Q132" i="12"/>
  <c r="Q128" i="12"/>
  <c r="Q130" i="12"/>
  <c r="O109" i="12"/>
  <c r="O111" i="12"/>
  <c r="V111" i="12" s="1"/>
  <c r="O119" i="12"/>
  <c r="O118" i="12"/>
  <c r="O115" i="12"/>
  <c r="O114" i="12"/>
  <c r="V114" i="12" s="1"/>
  <c r="O116" i="12"/>
  <c r="O112" i="12"/>
  <c r="V112" i="12" s="1"/>
  <c r="O120" i="12"/>
  <c r="D121" i="12"/>
  <c r="O117" i="12"/>
  <c r="O113" i="12"/>
  <c r="V113" i="12" s="1"/>
  <c r="O110" i="12"/>
  <c r="V110" i="12" s="1"/>
  <c r="N34" i="12"/>
  <c r="C36" i="12"/>
  <c r="N32" i="12"/>
  <c r="N27" i="12"/>
  <c r="N26" i="12"/>
  <c r="N35" i="12"/>
  <c r="N30" i="12"/>
  <c r="N25" i="12"/>
  <c r="N31" i="12"/>
  <c r="N24" i="12"/>
  <c r="N33" i="12"/>
  <c r="N28" i="12"/>
  <c r="N29" i="12"/>
  <c r="P83" i="12"/>
  <c r="P85" i="12"/>
  <c r="P78" i="12"/>
  <c r="P80" i="12"/>
  <c r="P79" i="12"/>
  <c r="P81" i="12"/>
  <c r="P77" i="12"/>
  <c r="P75" i="12"/>
  <c r="P84" i="12"/>
  <c r="P86" i="12"/>
  <c r="P76" i="12"/>
  <c r="P82" i="12"/>
  <c r="E87" i="12"/>
  <c r="M35" i="12"/>
  <c r="B24" i="12"/>
  <c r="B36" i="12" s="1"/>
  <c r="O63" i="12"/>
  <c r="V63" i="12" s="1"/>
  <c r="O62" i="12"/>
  <c r="V62" i="12" s="1"/>
  <c r="O69" i="12"/>
  <c r="O59" i="12"/>
  <c r="V59" i="12" s="1"/>
  <c r="O60" i="12"/>
  <c r="V60" i="12" s="1"/>
  <c r="O58" i="12"/>
  <c r="D70" i="12"/>
  <c r="O64" i="12"/>
  <c r="O66" i="12"/>
  <c r="O67" i="12"/>
  <c r="O61" i="12"/>
  <c r="V61" i="12" s="1"/>
  <c r="O68" i="12"/>
  <c r="O65" i="12"/>
  <c r="M93" i="12"/>
  <c r="O85" i="12"/>
  <c r="O76" i="12"/>
  <c r="V76" i="12" s="1"/>
  <c r="O82" i="12"/>
  <c r="O80" i="12"/>
  <c r="V80" i="12" s="1"/>
  <c r="O81" i="12"/>
  <c r="O84" i="12"/>
  <c r="D87" i="12"/>
  <c r="O78" i="12"/>
  <c r="V78" i="12" s="1"/>
  <c r="O86" i="12"/>
  <c r="O77" i="12"/>
  <c r="V77" i="12" s="1"/>
  <c r="O79" i="12"/>
  <c r="V79" i="12" s="1"/>
  <c r="O83" i="12"/>
  <c r="O75" i="12"/>
  <c r="B126" i="12"/>
  <c r="B138" i="12" s="1"/>
  <c r="M137" i="12"/>
  <c r="M33" i="12"/>
  <c r="M26" i="12"/>
  <c r="B109" i="12"/>
  <c r="B121" i="12" s="1"/>
  <c r="M120" i="12"/>
  <c r="D53" i="12"/>
  <c r="O51" i="12"/>
  <c r="O50" i="12"/>
  <c r="O42" i="12"/>
  <c r="V42" i="12" s="1"/>
  <c r="O45" i="12"/>
  <c r="V45" i="12" s="1"/>
  <c r="O41" i="12"/>
  <c r="O48" i="12"/>
  <c r="O43" i="12"/>
  <c r="V43" i="12" s="1"/>
  <c r="O49" i="12"/>
  <c r="O46" i="12"/>
  <c r="V46" i="12" s="1"/>
  <c r="O52" i="12"/>
  <c r="O44" i="12"/>
  <c r="V44" i="12" s="1"/>
  <c r="O47" i="12"/>
  <c r="M10" i="12"/>
  <c r="P120" i="12"/>
  <c r="P110" i="12"/>
  <c r="P118" i="12"/>
  <c r="P111" i="12"/>
  <c r="P116" i="12"/>
  <c r="P109" i="12"/>
  <c r="P114" i="12"/>
  <c r="P113" i="12"/>
  <c r="P119" i="12"/>
  <c r="P112" i="12"/>
  <c r="P117" i="12"/>
  <c r="P115" i="12"/>
  <c r="E121" i="12"/>
  <c r="M95" i="12"/>
  <c r="M118" i="12"/>
  <c r="M49" i="12"/>
  <c r="M41" i="12"/>
  <c r="M58" i="12"/>
  <c r="M13" i="12"/>
  <c r="M77" i="12"/>
  <c r="M66" i="12"/>
  <c r="M27" i="12"/>
  <c r="M102" i="12"/>
  <c r="M135" i="12"/>
  <c r="M100" i="12"/>
  <c r="M62" i="12"/>
  <c r="M115" i="12"/>
  <c r="M32" i="12"/>
  <c r="M98" i="12"/>
  <c r="M63" i="12"/>
  <c r="N92" i="12"/>
  <c r="C104" i="12"/>
  <c r="N101" i="12"/>
  <c r="N97" i="12"/>
  <c r="N93" i="12"/>
  <c r="N95" i="12"/>
  <c r="N100" i="12"/>
  <c r="N102" i="12"/>
  <c r="N98" i="12"/>
  <c r="N103" i="12"/>
  <c r="N99" i="12"/>
  <c r="N94" i="12"/>
  <c r="N96" i="12"/>
  <c r="Q111" i="12"/>
  <c r="Q113" i="12"/>
  <c r="Q115" i="12"/>
  <c r="Q110" i="12"/>
  <c r="Q112" i="12"/>
  <c r="Q109" i="12"/>
  <c r="Q114" i="12"/>
  <c r="Q28" i="12"/>
  <c r="Q25" i="12"/>
  <c r="Q29" i="12"/>
  <c r="Q30" i="12"/>
  <c r="Q24" i="12"/>
  <c r="Q27" i="12"/>
  <c r="Q26" i="12"/>
  <c r="Q76" i="12"/>
  <c r="Q81" i="12"/>
  <c r="Q79" i="12"/>
  <c r="Q80" i="12"/>
  <c r="Q75" i="12"/>
  <c r="Q77" i="12"/>
  <c r="Q78" i="12"/>
  <c r="P42" i="12"/>
  <c r="P48" i="12"/>
  <c r="P49" i="12"/>
  <c r="P41" i="12"/>
  <c r="P51" i="12"/>
  <c r="P44" i="12"/>
  <c r="P45" i="12"/>
  <c r="P46" i="12"/>
  <c r="P47" i="12"/>
  <c r="P43" i="12"/>
  <c r="P50" i="12"/>
  <c r="P52" i="12"/>
  <c r="E53" i="12"/>
  <c r="O95" i="12"/>
  <c r="V95" i="12" s="1"/>
  <c r="O96" i="12"/>
  <c r="V96" i="12" s="1"/>
  <c r="O102" i="12"/>
  <c r="O92" i="12"/>
  <c r="O99" i="12"/>
  <c r="O98" i="12"/>
  <c r="D104" i="12"/>
  <c r="D105" i="12" s="1"/>
  <c r="O101" i="12"/>
  <c r="O94" i="12"/>
  <c r="V94" i="12" s="1"/>
  <c r="O103" i="12"/>
  <c r="O93" i="12"/>
  <c r="V93" i="12" s="1"/>
  <c r="O100" i="12"/>
  <c r="O97" i="12"/>
  <c r="V97" i="12" s="1"/>
  <c r="N42" i="12"/>
  <c r="N48" i="12"/>
  <c r="N51" i="12"/>
  <c r="C53" i="12"/>
  <c r="N50" i="12"/>
  <c r="N46" i="12"/>
  <c r="N43" i="12"/>
  <c r="N41" i="12"/>
  <c r="N47" i="12"/>
  <c r="N44" i="12"/>
  <c r="N45" i="12"/>
  <c r="N52" i="12"/>
  <c r="N49" i="12"/>
  <c r="P25" i="12"/>
  <c r="P31" i="12"/>
  <c r="P28" i="12"/>
  <c r="P30" i="12"/>
  <c r="P35" i="12"/>
  <c r="P32" i="12"/>
  <c r="P24" i="12"/>
  <c r="P27" i="12"/>
  <c r="P33" i="12"/>
  <c r="P34" i="12"/>
  <c r="P26" i="12"/>
  <c r="P29" i="12"/>
  <c r="E36" i="12"/>
  <c r="E37" i="12" s="1"/>
  <c r="M69" i="12"/>
  <c r="B58" i="12"/>
  <c r="B70" i="12" s="1"/>
  <c r="P135" i="12"/>
  <c r="P137" i="12"/>
  <c r="P127" i="12"/>
  <c r="P128" i="12"/>
  <c r="P131" i="12"/>
  <c r="P133" i="12"/>
  <c r="P126" i="12"/>
  <c r="P132" i="12"/>
  <c r="P130" i="12"/>
  <c r="P136" i="12"/>
  <c r="P129" i="12"/>
  <c r="P134" i="12"/>
  <c r="E138" i="12"/>
  <c r="E139" i="12" s="1"/>
  <c r="M86" i="12"/>
  <c r="B75" i="12"/>
  <c r="B87" i="12" s="1"/>
  <c r="O13" i="12"/>
  <c r="O9" i="12"/>
  <c r="V9" i="12" s="1"/>
  <c r="D19" i="12"/>
  <c r="O11" i="12"/>
  <c r="V11" i="12" s="1"/>
  <c r="O10" i="12"/>
  <c r="V10" i="12" s="1"/>
  <c r="O17" i="12"/>
  <c r="O12" i="12"/>
  <c r="V12" i="12" s="1"/>
  <c r="O8" i="12"/>
  <c r="V8" i="12" s="1"/>
  <c r="O16" i="12"/>
  <c r="O7" i="12"/>
  <c r="O14" i="12"/>
  <c r="O15" i="12"/>
  <c r="O18" i="12"/>
  <c r="N69" i="12"/>
  <c r="N60" i="12"/>
  <c r="C70" i="12"/>
  <c r="N63" i="12"/>
  <c r="N58" i="12"/>
  <c r="N65" i="12"/>
  <c r="N62" i="12"/>
  <c r="N66" i="12"/>
  <c r="N61" i="12"/>
  <c r="N68" i="12"/>
  <c r="N59" i="12"/>
  <c r="N67" i="12"/>
  <c r="N64" i="12"/>
  <c r="M25" i="12"/>
  <c r="M119" i="12"/>
  <c r="M64" i="12"/>
  <c r="M85" i="12"/>
  <c r="M68" i="12"/>
  <c r="M8" i="12"/>
  <c r="M81" i="12"/>
  <c r="M82" i="12"/>
  <c r="M134" i="12"/>
  <c r="M65" i="12"/>
  <c r="M51" i="12"/>
  <c r="M133" i="12"/>
  <c r="M109" i="12"/>
  <c r="M31" i="12"/>
  <c r="M59" i="12"/>
  <c r="M50" i="12"/>
  <c r="M7" i="12"/>
  <c r="M46" i="12"/>
  <c r="M12" i="12"/>
  <c r="N117" i="12"/>
  <c r="N113" i="12"/>
  <c r="N119" i="12"/>
  <c r="N109" i="12"/>
  <c r="N118" i="12"/>
  <c r="N111" i="12"/>
  <c r="C121" i="12"/>
  <c r="C122" i="12" s="1"/>
  <c r="N115" i="12"/>
  <c r="N120" i="12"/>
  <c r="N116" i="12"/>
  <c r="N110" i="12"/>
  <c r="N112" i="12"/>
  <c r="N114" i="12"/>
  <c r="Q97" i="12"/>
  <c r="Q92" i="12"/>
  <c r="Q93" i="12"/>
  <c r="Q95" i="12"/>
  <c r="Q96" i="12"/>
  <c r="Q98" i="12"/>
  <c r="Q94" i="12"/>
  <c r="Q46" i="12"/>
  <c r="Q47" i="12"/>
  <c r="Q43" i="12"/>
  <c r="Q44" i="12"/>
  <c r="Q45" i="12"/>
  <c r="Q41" i="12"/>
  <c r="Q9" i="12"/>
  <c r="Q13" i="12"/>
  <c r="Q11" i="12"/>
  <c r="Q10" i="12"/>
  <c r="Q8" i="12"/>
  <c r="Q7" i="12"/>
  <c r="Q12" i="12"/>
  <c r="B92" i="12"/>
  <c r="B104" i="12" s="1"/>
  <c r="M103" i="12"/>
  <c r="P67" i="12"/>
  <c r="P69" i="12"/>
  <c r="P59" i="12"/>
  <c r="P64" i="12"/>
  <c r="P63" i="12"/>
  <c r="P65" i="12"/>
  <c r="P58" i="12"/>
  <c r="P60" i="12"/>
  <c r="P62" i="12"/>
  <c r="P68" i="12"/>
  <c r="P61" i="12"/>
  <c r="P66" i="12"/>
  <c r="E70" i="12"/>
  <c r="B7" i="12"/>
  <c r="B19" i="12" s="1"/>
  <c r="M18" i="12"/>
  <c r="N132" i="12"/>
  <c r="N134" i="12"/>
  <c r="N128" i="12"/>
  <c r="N136" i="12"/>
  <c r="N137" i="12"/>
  <c r="N126" i="12"/>
  <c r="N133" i="12"/>
  <c r="N130" i="12"/>
  <c r="N135" i="12"/>
  <c r="N127" i="12"/>
  <c r="N131" i="12"/>
  <c r="C138" i="12"/>
  <c r="C139" i="12" s="1"/>
  <c r="N129" i="12"/>
  <c r="N15" i="12"/>
  <c r="N18" i="12"/>
  <c r="N11" i="12"/>
  <c r="N8" i="12"/>
  <c r="C19" i="12"/>
  <c r="N9" i="12"/>
  <c r="N10" i="12"/>
  <c r="N17" i="12"/>
  <c r="N7" i="12"/>
  <c r="N12" i="12"/>
  <c r="N16" i="12"/>
  <c r="N13" i="12"/>
  <c r="N14" i="12"/>
  <c r="M79" i="12"/>
  <c r="M52" i="12"/>
  <c r="B41" i="12"/>
  <c r="B53" i="12" s="1"/>
  <c r="N86" i="12"/>
  <c r="N84" i="12"/>
  <c r="N77" i="12"/>
  <c r="N81" i="12"/>
  <c r="N80" i="12"/>
  <c r="N82" i="12"/>
  <c r="N76" i="12"/>
  <c r="N83" i="12"/>
  <c r="N78" i="12"/>
  <c r="N75" i="12"/>
  <c r="N79" i="12"/>
  <c r="N85" i="12"/>
  <c r="C87" i="12"/>
  <c r="C88" i="12" s="1"/>
  <c r="M94" i="12"/>
  <c r="P103" i="12"/>
  <c r="P93" i="12"/>
  <c r="P101" i="12"/>
  <c r="P94" i="12"/>
  <c r="P96" i="12"/>
  <c r="P99" i="12"/>
  <c r="P92" i="12"/>
  <c r="P97" i="12"/>
  <c r="P98" i="12"/>
  <c r="P95" i="12"/>
  <c r="P100" i="12"/>
  <c r="P102" i="12"/>
  <c r="E104" i="12"/>
  <c r="M42" i="12"/>
  <c r="M17" i="12"/>
  <c r="M43" i="12"/>
  <c r="M76" i="12"/>
  <c r="M117" i="12"/>
  <c r="M83" i="12"/>
  <c r="M127" i="12"/>
  <c r="M28" i="12"/>
  <c r="M136" i="12"/>
  <c r="M44" i="12"/>
  <c r="M92" i="12"/>
  <c r="M128" i="12"/>
  <c r="M67" i="12"/>
  <c r="M60" i="12"/>
  <c r="M132" i="12"/>
  <c r="M15" i="12"/>
  <c r="M29" i="12"/>
  <c r="M114" i="12"/>
  <c r="M131" i="12"/>
  <c r="M97" i="12"/>
  <c r="F133" i="12"/>
  <c r="F99" i="12"/>
  <c r="Q99" i="12" s="1"/>
  <c r="F48" i="12"/>
  <c r="F116" i="12"/>
  <c r="F31" i="12"/>
  <c r="E122" i="12" l="1"/>
  <c r="C71" i="12"/>
  <c r="E54" i="12"/>
  <c r="E71" i="12"/>
  <c r="E105" i="12"/>
  <c r="F65" i="12"/>
  <c r="P104" i="12"/>
  <c r="N138" i="12"/>
  <c r="O19" i="12"/>
  <c r="V7" i="12"/>
  <c r="Q31" i="12"/>
  <c r="O53" i="12"/>
  <c r="V41" i="12"/>
  <c r="O121" i="12"/>
  <c r="V109" i="12"/>
  <c r="M87" i="12"/>
  <c r="M138" i="12"/>
  <c r="F14" i="12"/>
  <c r="M104" i="12"/>
  <c r="N19" i="12"/>
  <c r="C20" i="12"/>
  <c r="N121" i="12"/>
  <c r="M121" i="12"/>
  <c r="P36" i="12"/>
  <c r="N53" i="12"/>
  <c r="C54" i="12"/>
  <c r="P53" i="12"/>
  <c r="Q116" i="12"/>
  <c r="C105" i="12"/>
  <c r="M53" i="12"/>
  <c r="D54" i="12"/>
  <c r="O87" i="12"/>
  <c r="V75" i="12"/>
  <c r="Q133" i="12"/>
  <c r="O36" i="12"/>
  <c r="V24" i="12"/>
  <c r="E20" i="12"/>
  <c r="F82" i="12"/>
  <c r="N87" i="12"/>
  <c r="M19" i="12"/>
  <c r="N70" i="12"/>
  <c r="P138" i="12"/>
  <c r="O104" i="12"/>
  <c r="V92" i="12"/>
  <c r="N104" i="12"/>
  <c r="P121" i="12"/>
  <c r="P122" i="12" s="1"/>
  <c r="D71" i="12"/>
  <c r="E88" i="12"/>
  <c r="N36" i="12"/>
  <c r="C37" i="12"/>
  <c r="O138" i="12"/>
  <c r="V126" i="12"/>
  <c r="D37" i="12"/>
  <c r="P19" i="12"/>
  <c r="P70" i="12"/>
  <c r="Q48" i="12"/>
  <c r="D20" i="12"/>
  <c r="M70" i="12"/>
  <c r="D88" i="12"/>
  <c r="O70" i="12"/>
  <c r="V58" i="12"/>
  <c r="P87" i="12"/>
  <c r="D122" i="12"/>
  <c r="D139" i="12"/>
  <c r="M36" i="12"/>
  <c r="F83" i="12"/>
  <c r="F66" i="12"/>
  <c r="F32" i="12"/>
  <c r="F134" i="12"/>
  <c r="F49" i="12"/>
  <c r="F15" i="12"/>
  <c r="N88" i="12" l="1"/>
  <c r="P88" i="12"/>
  <c r="P20" i="12"/>
  <c r="N105" i="12"/>
  <c r="F100" i="12"/>
  <c r="Q49" i="12"/>
  <c r="P139" i="12"/>
  <c r="Q32" i="12"/>
  <c r="N54" i="12"/>
  <c r="O122" i="12"/>
  <c r="V121" i="12"/>
  <c r="O20" i="12"/>
  <c r="V19" i="12"/>
  <c r="P105" i="12"/>
  <c r="Q134" i="12"/>
  <c r="O71" i="12"/>
  <c r="V70" i="12"/>
  <c r="O139" i="12"/>
  <c r="V138" i="12"/>
  <c r="N71" i="12"/>
  <c r="Q82" i="12"/>
  <c r="Q83" i="12"/>
  <c r="O37" i="12"/>
  <c r="V36" i="12"/>
  <c r="P37" i="12"/>
  <c r="N20" i="12"/>
  <c r="P71" i="12"/>
  <c r="O88" i="12"/>
  <c r="V87" i="12"/>
  <c r="P54" i="12"/>
  <c r="N122" i="12"/>
  <c r="Q15" i="12"/>
  <c r="Q14" i="12"/>
  <c r="O54" i="12"/>
  <c r="V53" i="12"/>
  <c r="Q66" i="12"/>
  <c r="Q65" i="12"/>
  <c r="F117" i="12"/>
  <c r="N37" i="12"/>
  <c r="O105" i="12"/>
  <c r="V104" i="12"/>
  <c r="N139" i="12"/>
  <c r="F135" i="12"/>
  <c r="F67" i="12"/>
  <c r="F16" i="12"/>
  <c r="F101" i="12"/>
  <c r="F33" i="12"/>
  <c r="F118" i="12"/>
  <c r="F50" i="12"/>
  <c r="Q50" i="12" s="1"/>
  <c r="Q118" i="12" l="1"/>
  <c r="Q117" i="12"/>
  <c r="Q16" i="12"/>
  <c r="Q100" i="12"/>
  <c r="Q101" i="12"/>
  <c r="F84" i="12"/>
  <c r="Q67" i="12"/>
  <c r="Q33" i="12"/>
  <c r="Q135" i="12"/>
  <c r="F34" i="12"/>
  <c r="F51" i="12" l="1"/>
  <c r="F17" i="12"/>
  <c r="R33" i="12"/>
  <c r="R28" i="12"/>
  <c r="R30" i="12"/>
  <c r="R27" i="12"/>
  <c r="R29" i="12"/>
  <c r="R25" i="12"/>
  <c r="R24" i="12"/>
  <c r="R26" i="12"/>
  <c r="Q84" i="12"/>
  <c r="F85" i="12"/>
  <c r="Q85" i="12" s="1"/>
  <c r="R31" i="12"/>
  <c r="Q34" i="12"/>
  <c r="F136" i="12"/>
  <c r="F119" i="12"/>
  <c r="R32" i="12"/>
  <c r="F102" i="12"/>
  <c r="F68" i="12"/>
  <c r="Q35" i="12"/>
  <c r="F36" i="12"/>
  <c r="Q36" i="12" l="1"/>
  <c r="Q37" i="12" s="1"/>
  <c r="R67" i="12"/>
  <c r="R62" i="12"/>
  <c r="R61" i="12"/>
  <c r="R66" i="12"/>
  <c r="R58" i="12"/>
  <c r="R65" i="12"/>
  <c r="R60" i="12"/>
  <c r="Q68" i="12"/>
  <c r="R63" i="12"/>
  <c r="Q69" i="12"/>
  <c r="F70" i="12"/>
  <c r="R64" i="12"/>
  <c r="R59" i="12"/>
  <c r="R135" i="12"/>
  <c r="R130" i="12"/>
  <c r="R128" i="12"/>
  <c r="R129" i="12"/>
  <c r="R126" i="12"/>
  <c r="R127" i="12"/>
  <c r="R131" i="12"/>
  <c r="R133" i="12"/>
  <c r="R134" i="12"/>
  <c r="Q136" i="12"/>
  <c r="Q137" i="12"/>
  <c r="R132" i="12"/>
  <c r="F138" i="12"/>
  <c r="R84" i="12"/>
  <c r="R76" i="12"/>
  <c r="R80" i="12"/>
  <c r="R79" i="12"/>
  <c r="R78" i="12"/>
  <c r="R82" i="12"/>
  <c r="R77" i="12"/>
  <c r="F87" i="12"/>
  <c r="R75" i="12"/>
  <c r="R50" i="12"/>
  <c r="R45" i="12"/>
  <c r="R43" i="12"/>
  <c r="R44" i="12"/>
  <c r="R46" i="12"/>
  <c r="R42" i="12"/>
  <c r="R41" i="12"/>
  <c r="R48" i="12"/>
  <c r="R49" i="12"/>
  <c r="F53" i="12"/>
  <c r="Q51" i="12"/>
  <c r="Q52" i="12"/>
  <c r="R47" i="12"/>
  <c r="R81" i="12"/>
  <c r="R83" i="12"/>
  <c r="F37" i="12"/>
  <c r="G37" i="12"/>
  <c r="R101" i="12"/>
  <c r="R94" i="12"/>
  <c r="R95" i="12"/>
  <c r="R97" i="12"/>
  <c r="R96" i="12"/>
  <c r="R93" i="12"/>
  <c r="R99" i="12"/>
  <c r="Q103" i="12"/>
  <c r="R98" i="12"/>
  <c r="Q102" i="12"/>
  <c r="F104" i="12"/>
  <c r="R92" i="12"/>
  <c r="R100" i="12"/>
  <c r="R118" i="12"/>
  <c r="R114" i="12"/>
  <c r="R111" i="12"/>
  <c r="R112" i="12"/>
  <c r="R113" i="12"/>
  <c r="F121" i="12"/>
  <c r="Q120" i="12"/>
  <c r="R117" i="12"/>
  <c r="Q119" i="12"/>
  <c r="R115" i="12"/>
  <c r="R110" i="12"/>
  <c r="R116" i="12"/>
  <c r="R109" i="12"/>
  <c r="Q86" i="12"/>
  <c r="Q87" i="12" s="1"/>
  <c r="Q88" i="12" s="1"/>
  <c r="R16" i="12"/>
  <c r="R11" i="12"/>
  <c r="R12" i="12"/>
  <c r="R8" i="12"/>
  <c r="R10" i="12"/>
  <c r="R9" i="12"/>
  <c r="R15" i="12"/>
  <c r="F19" i="12"/>
  <c r="Q18" i="12"/>
  <c r="R7" i="12"/>
  <c r="Q17" i="12"/>
  <c r="R14" i="12"/>
  <c r="R13" i="12"/>
  <c r="R36" i="12"/>
  <c r="S37" i="12" s="1"/>
  <c r="Q70" i="12" l="1"/>
  <c r="Q71" i="12" s="1"/>
  <c r="R53" i="12"/>
  <c r="S54" i="12" s="1"/>
  <c r="R104" i="12"/>
  <c r="S105" i="12" s="1"/>
  <c r="Q121" i="12"/>
  <c r="Q122" i="12" s="1"/>
  <c r="R19" i="12"/>
  <c r="Q53" i="12"/>
  <c r="Q54" i="12" s="1"/>
  <c r="R87" i="12"/>
  <c r="F71" i="12"/>
  <c r="G71" i="12"/>
  <c r="F88" i="12"/>
  <c r="G88" i="12"/>
  <c r="F139" i="12"/>
  <c r="G139" i="12"/>
  <c r="R138" i="12"/>
  <c r="S139" i="12" s="1"/>
  <c r="F20" i="12"/>
  <c r="G20" i="12"/>
  <c r="F122" i="12"/>
  <c r="G122" i="12"/>
  <c r="F105" i="12"/>
  <c r="G105" i="12"/>
  <c r="F54" i="12"/>
  <c r="G54" i="12"/>
  <c r="R70" i="12"/>
  <c r="Q19" i="12"/>
  <c r="Q20" i="12" s="1"/>
  <c r="R121" i="12"/>
  <c r="S122" i="12" s="1"/>
  <c r="Q104" i="12"/>
  <c r="Q138" i="12"/>
  <c r="R37" i="12"/>
  <c r="R122" i="12" l="1"/>
  <c r="R54" i="12"/>
  <c r="R139" i="12"/>
  <c r="Q139" i="12"/>
  <c r="R71" i="12"/>
  <c r="S71" i="12"/>
  <c r="R88" i="12"/>
  <c r="S88" i="12"/>
  <c r="R105" i="12"/>
  <c r="Q105" i="12"/>
  <c r="R20" i="12"/>
  <c r="S20" i="12"/>
</calcChain>
</file>

<file path=xl/sharedStrings.xml><?xml version="1.0" encoding="utf-8"?>
<sst xmlns="http://schemas.openxmlformats.org/spreadsheetml/2006/main" count="4063" uniqueCount="302">
  <si>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</si>
  <si>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</si>
  <si>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</si>
  <si>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</si>
  <si>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</si>
  <si>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</si>
  <si>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</si>
  <si>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</si>
  <si>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</si>
  <si>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</si>
  <si>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</si>
  <si>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</si>
  <si>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</si>
  <si>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</si>
  <si>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</si>
  <si>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</si>
  <si>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</si>
  <si>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</si>
  <si>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</si>
  <si>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</si>
  <si>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</si>
  <si>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</si>
  <si>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</si>
  <si>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</si>
  <si>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</si>
  <si>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</si>
  <si>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</si>
  <si>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</si>
  <si>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</si>
  <si>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</si>
  <si>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</si>
  <si>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</si>
  <si>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</si>
  <si>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</si>
  <si>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</si>
  <si>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</si>
  <si>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</si>
  <si>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</si>
  <si>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</si>
  <si>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</si>
  <si>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</si>
  <si>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</si>
  <si>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</si>
  <si>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</si>
  <si>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</si>
  <si>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</si>
  <si>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</si>
  <si>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</si>
  <si>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</si>
  <si>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</si>
  <si>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</si>
  <si>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</si>
  <si>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</si>
  <si>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</si>
  <si>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</si>
  <si>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</si>
  <si>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</si>
  <si>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</si>
  <si>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</si>
  <si>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</si>
  <si>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</si>
  <si>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</si>
  <si>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</si>
  <si>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</si>
  <si>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</si>
  <si>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</si>
  <si>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</si>
  <si>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</si>
  <si>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</si>
  <si>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</si>
  <si>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</si>
  <si>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</si>
  <si>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</si>
  <si>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</si>
  <si>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</si>
  <si>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</si>
  <si>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</si>
  <si>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</si>
  <si>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</si>
  <si>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</si>
  <si>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</si>
  <si>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</si>
  <si>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</si>
  <si>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</si>
  <si>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</si>
  <si>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</si>
  <si>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</si>
  <si>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</si>
  <si>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</si>
  <si>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</si>
  <si>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</si>
  <si>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</si>
  <si>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</si>
  <si>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</si>
  <si>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</si>
  <si>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</si>
  <si>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</si>
  <si>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</si>
  <si>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</si>
  <si>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</si>
  <si>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</si>
  <si>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</si>
  <si>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</si>
  <si>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</si>
  <si>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</si>
  <si>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</si>
  <si>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</si>
  <si>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</si>
  <si>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</si>
  <si>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</si>
  <si>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</si>
  <si>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</si>
  <si>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</si>
  <si>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</si>
  <si>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</si>
  <si>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</si>
  <si>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</si>
  <si>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</si>
  <si>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</si>
  <si>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</si>
  <si>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</si>
  <si>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</si>
  <si>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</si>
  <si>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</si>
  <si>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</si>
  <si>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</si>
  <si>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</si>
  <si>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</si>
  <si>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</si>
  <si>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</si>
  <si>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</si>
  <si>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</si>
  <si>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</si>
  <si>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</si>
  <si>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</si>
  <si>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</si>
  <si>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</si>
  <si>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</si>
  <si>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</si>
  <si>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</si>
  <si>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</si>
  <si>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</si>
  <si>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</si>
  <si>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</si>
  <si>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</si>
  <si>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</si>
  <si>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</si>
  <si>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</si>
  <si>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</si>
  <si>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</si>
  <si>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</si>
  <si>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</si>
  <si>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</si>
  <si>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</si>
  <si>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</si>
  <si>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</si>
  <si>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</si>
  <si>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</si>
  <si>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</si>
  <si>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</si>
  <si>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</si>
  <si>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</si>
  <si>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</si>
  <si>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</si>
  <si>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</si>
  <si>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</si>
  <si>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</si>
  <si>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</si>
  <si>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</si>
  <si>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</si>
  <si>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</si>
  <si>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</si>
  <si>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</si>
  <si>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</si>
  <si>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</si>
  <si>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</si>
  <si>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</si>
  <si>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</si>
  <si>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</si>
  <si>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</si>
  <si>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</si>
  <si>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</si>
  <si>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</si>
  <si>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</si>
  <si>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</si>
  <si>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</si>
  <si>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</si>
  <si>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</si>
  <si>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</si>
  <si>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</si>
  <si>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</si>
  <si>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</si>
  <si>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</si>
  <si>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</si>
  <si>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</si>
  <si>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</si>
  <si>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</si>
  <si>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</si>
  <si>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</si>
  <si>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</si>
  <si>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</si>
  <si>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</si>
  <si>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</si>
  <si>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</si>
  <si>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</si>
  <si>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</si>
  <si>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</si>
  <si>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</si>
  <si>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</si>
  <si>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</si>
  <si>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</si>
  <si>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</si>
  <si>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</si>
  <si>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</si>
  <si>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</si>
  <si>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</si>
  <si>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</si>
  <si>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</si>
  <si>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</si>
  <si>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</si>
  <si>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</si>
  <si>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</si>
  <si>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</si>
  <si>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</si>
  <si>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</si>
  <si>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</si>
  <si>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</si>
  <si>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</si>
  <si>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</si>
  <si>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</si>
  <si>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</si>
  <si>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</si>
  <si>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</si>
  <si>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</si>
  <si>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</si>
  <si>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</si>
  <si>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</si>
  <si>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</si>
  <si>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</si>
  <si>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</si>
  <si>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</si>
  <si>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</si>
  <si>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</si>
  <si>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</si>
  <si>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</si>
  <si>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</si>
  <si>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</si>
  <si>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</si>
  <si>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</si>
  <si>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</si>
  <si>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</si>
  <si>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</si>
  <si>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</si>
  <si>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</si>
  <si>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</si>
  <si>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</si>
  <si>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</si>
  <si>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</si>
  <si>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</si>
  <si>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</si>
  <si>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</si>
  <si>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</si>
  <si>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</si>
  <si>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</si>
  <si>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</si>
  <si>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</si>
  <si>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</si>
  <si>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</si>
  <si>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</si>
  <si>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</si>
  <si>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</si>
  <si>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</si>
  <si>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</si>
  <si>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</si>
  <si>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º</t>
  </si>
  <si>
    <t>Precio mensual 2022</t>
  </si>
  <si>
    <t>Volumen mensual 2022</t>
  </si>
  <si>
    <t>Facturación mensual 2022</t>
  </si>
  <si>
    <t>Valor mensual 2022</t>
  </si>
  <si>
    <t>DESPACHO DOMESTICO ENVASADO EN OTROS ENVASES - Millones de litros</t>
  </si>
  <si>
    <t>PRECIO DE EXPORTACION DE VINO - U$S/Litro</t>
  </si>
  <si>
    <t>Volumen mensual 2023</t>
  </si>
  <si>
    <t>Precio mensual 2023</t>
  </si>
  <si>
    <t>TINTO CONTADO - Pesos Diciembre 2022/Hl</t>
  </si>
  <si>
    <t>TINTO CONTADO - PROMEDIO ULTIMOS DOCE MESES - Pesos Diciembre 2022/Hl</t>
  </si>
  <si>
    <t>ROSADO CONTADO - Pesos Diciembre 2022/Hl</t>
  </si>
  <si>
    <t>ROSADO CONTADO - PROMEDIO ULTIMOS DOCE MESES - Pesos Diciembre 2022/Hl</t>
  </si>
  <si>
    <t>BLANCO CONTADO - Pesos Diciembre 2022/Hl</t>
  </si>
  <si>
    <t>BLANCO CONTADO - PROMEDIO ULTIMOS DOCE MESES - Pesos Diciembre 2022/Hl</t>
  </si>
  <si>
    <t>TOTAL CONTADO - Pesos Diciembre 2022/Hl</t>
  </si>
  <si>
    <t>TOTAL CONTADO - PROMEDIO ULTIMOS DOCE MESES - Pesos Diciembre 2022/Hl</t>
  </si>
  <si>
    <t>TINTO FINANCIADO - Pesos Diciembre 2022/Hl</t>
  </si>
  <si>
    <t>TINTO FINANCIADO - PROMEDIO ULTIMOS DOCE MESES - Pesos Diciembre 2022/Hl</t>
  </si>
  <si>
    <t>ROSADO FINANCIADO - Pesos Diciembre 2022/Hl</t>
  </si>
  <si>
    <t>ROSADO FINANCIADO - PROMEDIO ULTIMOS DOCE MESES - Pesos Diciembre 2022/Hl</t>
  </si>
  <si>
    <t>BLANCO FINANCIADO - Pesos Diciembre 2022/Hl</t>
  </si>
  <si>
    <t>BLANCO FINANCIADO - PROMEDIO ULTIMOS DOCE MESES - Pesos Diciembre 2022/Hl</t>
  </si>
  <si>
    <t>TOTAL FINANCIADO - Pesos Diciembre 2022/Hl</t>
  </si>
  <si>
    <t>TOTAL FINANCIADO - PROMEDIO ULTIMOS DOCE MESES - Pesos Diciembre 2022/Hl</t>
  </si>
  <si>
    <t>Facturación mensual 2023</t>
  </si>
  <si>
    <t>Valor mensual 2023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</si>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</sst>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8" tint="-0.249977111117893"/>
      </top>
      <bottom style="medium">
        <color theme="4" tint="-0.249977111117893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6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165" fontId="4" fillId="2" borderId="49" xfId="0" applyNumberFormat="1" applyFont="1" applyFill="1" applyBorder="1" applyAlignment="1">
      <alignment vertical="center"/>
    </xf>
    <xf numFmtId="165" fontId="16" fillId="6" borderId="24" xfId="0" applyNumberFormat="1" applyFont="1" applyFill="1" applyBorder="1" applyAlignment="1">
      <alignment vertical="center" wrapText="1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3" xfId="1" applyNumberFormat="1" applyFont="1" applyFill="1" applyBorder="1" applyAlignment="1">
      <alignment vertical="center"/>
    </xf>
    <xf numFmtId="0" fontId="19" fillId="8" borderId="94" xfId="0" applyFont="1" applyFill="1" applyBorder="1" applyAlignment="1">
      <alignment horizontal="center" vertical="center" wrapText="1"/>
    </xf>
    <xf numFmtId="0" fontId="19" fillId="8" borderId="91" xfId="0" applyFont="1" applyFill="1" applyBorder="1" applyAlignment="1">
      <alignment vertical="center" wrapText="1"/>
    </xf>
    <xf numFmtId="0" fontId="19" fillId="8" borderId="98" xfId="0" applyFont="1" applyFill="1" applyBorder="1" applyAlignment="1">
      <alignment vertical="center" wrapText="1"/>
    </xf>
    <xf numFmtId="0" fontId="19" fillId="8" borderId="106" xfId="0" applyFont="1" applyFill="1" applyBorder="1" applyAlignment="1">
      <alignment vertical="center" wrapText="1"/>
    </xf>
    <xf numFmtId="0" fontId="19" fillId="8" borderId="102" xfId="0" applyFont="1" applyFill="1" applyBorder="1" applyAlignment="1">
      <alignment horizontal="right" vertical="center" wrapText="1"/>
    </xf>
    <xf numFmtId="0" fontId="19" fillId="2" borderId="95" xfId="0" applyFont="1" applyFill="1" applyBorder="1" applyAlignment="1">
      <alignment horizontal="center" vertical="center"/>
    </xf>
    <xf numFmtId="0" fontId="19" fillId="8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8" borderId="97" xfId="0" applyFont="1" applyFill="1" applyBorder="1" applyAlignment="1">
      <alignment horizontal="center" vertical="center" wrapText="1"/>
    </xf>
    <xf numFmtId="0" fontId="19" fillId="8" borderId="104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9" xfId="1" applyNumberFormat="1" applyFont="1" applyFill="1" applyBorder="1" applyAlignment="1">
      <alignment vertical="center" wrapText="1"/>
    </xf>
    <xf numFmtId="0" fontId="19" fillId="2" borderId="103" xfId="0" applyFont="1" applyFill="1" applyBorder="1" applyAlignment="1">
      <alignment vertical="center" wrapText="1"/>
    </xf>
    <xf numFmtId="0" fontId="19" fillId="8" borderId="93" xfId="0" applyFont="1" applyFill="1" applyBorder="1" applyAlignment="1">
      <alignment vertical="center" wrapText="1"/>
    </xf>
    <xf numFmtId="164" fontId="19" fillId="8" borderId="93" xfId="1" applyNumberFormat="1" applyFont="1" applyFill="1" applyBorder="1" applyAlignment="1">
      <alignment vertical="center" wrapText="1"/>
    </xf>
    <xf numFmtId="164" fontId="19" fillId="8" borderId="101" xfId="1" applyNumberFormat="1" applyFont="1" applyFill="1" applyBorder="1" applyAlignment="1">
      <alignment vertical="center" wrapText="1"/>
    </xf>
    <xf numFmtId="0" fontId="19" fillId="8" borderId="109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6" xfId="0" applyFont="1" applyFill="1" applyBorder="1" applyAlignment="1">
      <alignment horizontal="right" vertical="center" wrapText="1"/>
    </xf>
    <xf numFmtId="164" fontId="4" fillId="2" borderId="107" xfId="1" applyNumberFormat="1" applyFont="1" applyFill="1" applyBorder="1" applyAlignment="1">
      <alignment vertical="center"/>
    </xf>
    <xf numFmtId="0" fontId="19" fillId="2" borderId="107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0" fontId="19" fillId="2" borderId="114" xfId="0" applyFont="1" applyFill="1" applyBorder="1" applyAlignment="1">
      <alignment horizontal="center" vertical="center" wrapText="1"/>
    </xf>
    <xf numFmtId="164" fontId="19" fillId="2" borderId="110" xfId="1" applyNumberFormat="1" applyFont="1" applyFill="1" applyBorder="1" applyAlignment="1">
      <alignment vertical="center" wrapText="1"/>
    </xf>
    <xf numFmtId="164" fontId="19" fillId="2" borderId="115" xfId="1" applyNumberFormat="1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0" fontId="19" fillId="2" borderId="117" xfId="0" applyFont="1" applyFill="1" applyBorder="1" applyAlignment="1">
      <alignment vertical="center" wrapText="1"/>
    </xf>
    <xf numFmtId="164" fontId="19" fillId="2" borderId="116" xfId="1" applyNumberFormat="1" applyFont="1" applyFill="1" applyBorder="1" applyAlignment="1">
      <alignment vertical="center" wrapText="1"/>
    </xf>
    <xf numFmtId="164" fontId="19" fillId="8" borderId="109" xfId="1" applyNumberFormat="1" applyFont="1" applyFill="1" applyBorder="1" applyAlignment="1">
      <alignment vertical="center" wrapText="1"/>
    </xf>
    <xf numFmtId="164" fontId="19" fillId="8" borderId="104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3" fontId="16" fillId="6" borderId="50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9" xfId="0" applyNumberFormat="1" applyFont="1" applyFill="1" applyBorder="1" applyAlignment="1">
      <alignment vertical="center"/>
    </xf>
    <xf numFmtId="2" fontId="4" fillId="2" borderId="107" xfId="0" applyNumberFormat="1" applyFont="1" applyFill="1" applyBorder="1" applyAlignment="1">
      <alignment vertical="center"/>
    </xf>
    <xf numFmtId="2" fontId="19" fillId="8" borderId="92" xfId="0" applyNumberFormat="1" applyFont="1" applyFill="1" applyBorder="1" applyAlignment="1">
      <alignment vertical="center" wrapText="1"/>
    </xf>
    <xf numFmtId="2" fontId="19" fillId="8" borderId="100" xfId="0" applyNumberFormat="1" applyFont="1" applyFill="1" applyBorder="1" applyAlignment="1">
      <alignment vertical="center" wrapText="1"/>
    </xf>
    <xf numFmtId="2" fontId="19" fillId="8" borderId="108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5" fontId="16" fillId="6" borderId="38" xfId="0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8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8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6" fillId="2" borderId="119" xfId="1" applyNumberFormat="1" applyFont="1" applyFill="1" applyBorder="1" applyAlignment="1">
      <alignment vertical="center" wrapText="1"/>
    </xf>
    <xf numFmtId="164" fontId="19" fillId="2" borderId="93" xfId="1" applyNumberFormat="1" applyFont="1" applyFill="1" applyBorder="1" applyAlignment="1">
      <alignment vertical="center" wrapText="1"/>
    </xf>
    <xf numFmtId="164" fontId="19" fillId="2" borderId="101" xfId="1" applyNumberFormat="1" applyFont="1" applyFill="1" applyBorder="1" applyAlignment="1">
      <alignment vertical="center" wrapText="1"/>
    </xf>
    <xf numFmtId="166" fontId="18" fillId="2" borderId="77" xfId="0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2" fontId="4" fillId="2" borderId="37" xfId="0" applyNumberFormat="1" applyFont="1" applyFill="1" applyBorder="1" applyAlignment="1">
      <alignment horizontal="right" vertical="center"/>
    </xf>
    <xf numFmtId="2" fontId="4" fillId="2" borderId="3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3" fontId="4" fillId="2" borderId="24" xfId="0" applyNumberFormat="1" applyFont="1" applyFill="1" applyBorder="1" applyAlignment="1">
      <alignment horizontal="right" vertical="center"/>
    </xf>
    <xf numFmtId="3" fontId="4" fillId="2" borderId="29" xfId="0" applyNumberFormat="1" applyFont="1" applyFill="1" applyBorder="1" applyAlignment="1">
      <alignment horizontal="right" vertical="center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8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16" fillId="6" borderId="52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4" fillId="2" borderId="78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164" fontId="16" fillId="2" borderId="24" xfId="1" applyNumberFormat="1" applyFont="1" applyFill="1" applyBorder="1" applyAlignment="1">
      <alignment vertical="center" wrapText="1"/>
    </xf>
    <xf numFmtId="165" fontId="16" fillId="6" borderId="52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4" fillId="2" borderId="123" xfId="1" applyNumberFormat="1" applyFont="1" applyFill="1" applyBorder="1" applyAlignment="1">
      <alignment vertical="center"/>
    </xf>
    <xf numFmtId="164" fontId="16" fillId="2" borderId="124" xfId="1" applyNumberFormat="1" applyFont="1" applyFill="1" applyBorder="1" applyAlignment="1">
      <alignment vertical="center" wrapText="1"/>
    </xf>
    <xf numFmtId="164" fontId="16" fillId="6" borderId="90" xfId="1" applyNumberFormat="1" applyFont="1" applyFill="1" applyBorder="1" applyAlignment="1">
      <alignment vertical="center" wrapText="1"/>
    </xf>
    <xf numFmtId="164" fontId="16" fillId="2" borderId="125" xfId="1" applyNumberFormat="1" applyFont="1" applyFill="1" applyBorder="1" applyAlignment="1">
      <alignment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7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4" fontId="16" fillId="2" borderId="90" xfId="1" applyNumberFormat="1" applyFont="1" applyFill="1" applyBorder="1" applyAlignment="1">
      <alignment vertical="center" wrapText="1"/>
    </xf>
    <xf numFmtId="164" fontId="18" fillId="2" borderId="126" xfId="1" applyNumberFormat="1" applyFont="1" applyFill="1" applyBorder="1" applyAlignment="1">
      <alignment vertical="center" wrapText="1"/>
    </xf>
    <xf numFmtId="164" fontId="16" fillId="2" borderId="40" xfId="1" applyNumberFormat="1" applyFont="1" applyFill="1" applyBorder="1" applyAlignment="1">
      <alignment vertical="center" wrapText="1"/>
    </xf>
    <xf numFmtId="2" fontId="16" fillId="2" borderId="49" xfId="1" applyNumberFormat="1" applyFont="1" applyFill="1" applyBorder="1" applyAlignment="1">
      <alignment vertical="center" wrapText="1"/>
    </xf>
    <xf numFmtId="2" fontId="16" fillId="6" borderId="53" xfId="1" applyNumberFormat="1" applyFont="1" applyFill="1" applyBorder="1" applyAlignment="1">
      <alignment vertical="center" wrapText="1"/>
    </xf>
    <xf numFmtId="10" fontId="16" fillId="2" borderId="1" xfId="1" applyNumberFormat="1" applyFont="1" applyFill="1" applyBorder="1" applyAlignment="1">
      <alignment vertical="center" wrapText="1"/>
    </xf>
    <xf numFmtId="10" fontId="16" fillId="2" borderId="3" xfId="1" applyNumberFormat="1" applyFont="1" applyFill="1" applyBorder="1" applyAlignment="1">
      <alignment vertical="center" wrapText="1"/>
    </xf>
    <xf numFmtId="10" fontId="16" fillId="2" borderId="49" xfId="1" applyNumberFormat="1" applyFont="1" applyFill="1" applyBorder="1" applyAlignment="1">
      <alignment vertical="center" wrapText="1"/>
    </xf>
    <xf numFmtId="10" fontId="16" fillId="2" borderId="50" xfId="1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121" xfId="0" applyFont="1" applyFill="1" applyBorder="1" applyAlignment="1">
      <alignment horizontal="center" vertical="center"/>
    </xf>
    <xf numFmtId="0" fontId="3" fillId="3" borderId="122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9" fillId="2" borderId="113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9" borderId="113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336699"/>
      <color rgb="FF00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variedad'!$Q$6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variedad'!$L$7:$L$18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variedad'!$Q$7:$Q$18</c:f>
              <c:numCache>
                <c:formatCode>0.0</c:formatCode>
                <c:ptCount val="12"/>
                <c:pt idx="0">
                  <c:v>96.258100000000013</c:v>
                </c:pt>
                <c:pt idx="1">
                  <c:v>97.231700000000004</c:v>
                </c:pt>
                <c:pt idx="2">
                  <c:v>97.584600000000009</c:v>
                </c:pt>
                <c:pt idx="3">
                  <c:v>99.029300000000006</c:v>
                </c:pt>
                <c:pt idx="4">
                  <c:v>100.9539</c:v>
                </c:pt>
                <c:pt idx="5">
                  <c:v>104.7987</c:v>
                </c:pt>
                <c:pt idx="6">
                  <c:v>108.6537</c:v>
                </c:pt>
                <c:pt idx="7">
                  <c:v>111.2671</c:v>
                </c:pt>
                <c:pt idx="8">
                  <c:v>115.1066</c:v>
                </c:pt>
                <c:pt idx="9">
                  <c:v>115.68589999999999</c:v>
                </c:pt>
                <c:pt idx="10">
                  <c:v>118.98739999999999</c:v>
                </c:pt>
                <c:pt idx="11">
                  <c:v>121.0003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9-4C26-BB3F-0CC83AD0D35D}"/>
            </c:ext>
          </c:extLst>
        </c:ser>
        <c:ser>
          <c:idx val="1"/>
          <c:order val="1"/>
          <c:tx>
            <c:strRef>
              <c:f>'Despacho por variedad'!$R$6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variedad'!$L$7:$L$18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variedad'!$R$7:$R$18</c:f>
              <c:numCache>
                <c:formatCode>0.0</c:formatCode>
                <c:ptCount val="12"/>
                <c:pt idx="0">
                  <c:v>124.68629999999999</c:v>
                </c:pt>
                <c:pt idx="1">
                  <c:v>127.9316</c:v>
                </c:pt>
                <c:pt idx="2">
                  <c:v>131.41980000000001</c:v>
                </c:pt>
                <c:pt idx="3">
                  <c:v>135.51839999999999</c:v>
                </c:pt>
                <c:pt idx="4">
                  <c:v>137.72290000000001</c:v>
                </c:pt>
                <c:pt idx="5">
                  <c:v>138.20499999999998</c:v>
                </c:pt>
                <c:pt idx="6">
                  <c:v>135.48240000000001</c:v>
                </c:pt>
                <c:pt idx="7">
                  <c:v>134.3647</c:v>
                </c:pt>
                <c:pt idx="8">
                  <c:v>130.41750000000002</c:v>
                </c:pt>
                <c:pt idx="9">
                  <c:v>128.88190000000003</c:v>
                </c:pt>
                <c:pt idx="10">
                  <c:v>127.84800000000001</c:v>
                </c:pt>
                <c:pt idx="11">
                  <c:v>128.0849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variedad'!$S$6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variedad'!$L$7:$L$18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variedad'!$S$7:$S$18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128.01919999999998</c:v>
                </c:pt>
                <c:pt idx="4">
                  <c:v>125.81870000000001</c:v>
                </c:pt>
                <c:pt idx="5">
                  <c:v>124.7937</c:v>
                </c:pt>
                <c:pt idx="6">
                  <c:v>127.11619999999999</c:v>
                </c:pt>
                <c:pt idx="7">
                  <c:v>129.4152</c:v>
                </c:pt>
                <c:pt idx="8">
                  <c:v>133.3229</c:v>
                </c:pt>
                <c:pt idx="9">
                  <c:v>136.30180000000001</c:v>
                </c:pt>
                <c:pt idx="10">
                  <c:v>137.83920000000001</c:v>
                </c:pt>
                <c:pt idx="11">
                  <c:v>135.35510000000002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Damajuana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envase'!$N$20:$T$20</c:f>
              <c:numCache>
                <c:formatCode>0.0%</c:formatCode>
                <c:ptCount val="7"/>
                <c:pt idx="0">
                  <c:v>4.1006976006681586E-2</c:v>
                </c:pt>
                <c:pt idx="1">
                  <c:v>3.9706112811916314E-2</c:v>
                </c:pt>
                <c:pt idx="2">
                  <c:v>3.7464652832592385E-2</c:v>
                </c:pt>
                <c:pt idx="3">
                  <c:v>3.5747333592860996E-2</c:v>
                </c:pt>
                <c:pt idx="4">
                  <c:v>3.8522224004889638E-2</c:v>
                </c:pt>
                <c:pt idx="5">
                  <c:v>3.6235257247089522E-2</c:v>
                </c:pt>
                <c:pt idx="6">
                  <c:v>3.6196713140713314E-2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7-4D26-A1D3-748007F6A9B5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envase'!$N$38:$T$38</c:f>
              <c:numCache>
                <c:formatCode>0.0%</c:formatCode>
                <c:ptCount val="7"/>
                <c:pt idx="0">
                  <c:v>0.54471149790555007</c:v>
                </c:pt>
                <c:pt idx="1">
                  <c:v>0.55399936545291162</c:v>
                </c:pt>
                <c:pt idx="2">
                  <c:v>0.55791112111528307</c:v>
                </c:pt>
                <c:pt idx="3">
                  <c:v>0.58380035640934758</c:v>
                </c:pt>
                <c:pt idx="4">
                  <c:v>0.60790013226402972</c:v>
                </c:pt>
                <c:pt idx="5">
                  <c:v>0.60942201438107568</c:v>
                </c:pt>
                <c:pt idx="6">
                  <c:v>0.62178784263740372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7-4D26-A1D3-748007F6A9B5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envase'!$N$56:$T$56</c:f>
              <c:numCache>
                <c:formatCode>0.0%</c:formatCode>
                <c:ptCount val="7"/>
                <c:pt idx="0">
                  <c:v>0.3978091294587307</c:v>
                </c:pt>
                <c:pt idx="1">
                  <c:v>0.39032930626828694</c:v>
                </c:pt>
                <c:pt idx="2">
                  <c:v>0.40452303912370113</c:v>
                </c:pt>
                <c:pt idx="3">
                  <c:v>0.37786549107667633</c:v>
                </c:pt>
                <c:pt idx="4">
                  <c:v>0.34830486939940908</c:v>
                </c:pt>
                <c:pt idx="5">
                  <c:v>0.34849532664548744</c:v>
                </c:pt>
                <c:pt idx="6">
                  <c:v>0.33587881808584769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D7-4D26-A1D3-748007F6A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varietal'!$M$461:$T$461</c:f>
              <c:numCache>
                <c:formatCode>0.00</c:formatCode>
                <c:ptCount val="8"/>
                <c:pt idx="0">
                  <c:v>2.8856723278321197</c:v>
                </c:pt>
                <c:pt idx="1">
                  <c:v>3.040512900381557</c:v>
                </c:pt>
                <c:pt idx="2">
                  <c:v>3.3106765562521594</c:v>
                </c:pt>
                <c:pt idx="3">
                  <c:v>2.9843818484247091</c:v>
                </c:pt>
                <c:pt idx="4">
                  <c:v>2.3191912268677179</c:v>
                </c:pt>
                <c:pt idx="5">
                  <c:v>2.7443144859411626</c:v>
                </c:pt>
                <c:pt idx="6">
                  <c:v>2.8910771559186252</c:v>
                </c:pt>
                <c:pt idx="7">
                  <c:v>3.779819351087411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varietal'!$M$479:$T$479</c:f>
              <c:numCache>
                <c:formatCode>0.00</c:formatCode>
                <c:ptCount val="8"/>
                <c:pt idx="0">
                  <c:v>3.4184294088240574</c:v>
                </c:pt>
                <c:pt idx="1">
                  <c:v>3.6191343929645554</c:v>
                </c:pt>
                <c:pt idx="2">
                  <c:v>3.8785250428113369</c:v>
                </c:pt>
                <c:pt idx="3">
                  <c:v>3.6020791396179139</c:v>
                </c:pt>
                <c:pt idx="4">
                  <c:v>2.9523343450476549</c:v>
                </c:pt>
                <c:pt idx="5">
                  <c:v>2.9097354623450911</c:v>
                </c:pt>
                <c:pt idx="6">
                  <c:v>3.1609713836944948</c:v>
                </c:pt>
                <c:pt idx="7">
                  <c:v>3.4105331885136869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país'!$M$14:$T$14</c:f>
              <c:numCache>
                <c:formatCode>0.0</c:formatCode>
                <c:ptCount val="8"/>
                <c:pt idx="0">
                  <c:v>77.612979999999993</c:v>
                </c:pt>
                <c:pt idx="1">
                  <c:v>69.109037000000001</c:v>
                </c:pt>
                <c:pt idx="2">
                  <c:v>57.391973</c:v>
                </c:pt>
                <c:pt idx="3">
                  <c:v>67.048567999999989</c:v>
                </c:pt>
                <c:pt idx="4">
                  <c:v>64.080940999999996</c:v>
                </c:pt>
                <c:pt idx="5">
                  <c:v>63.678511999999998</c:v>
                </c:pt>
                <c:pt idx="6">
                  <c:v>72.388483999999991</c:v>
                </c:pt>
                <c:pt idx="7">
                  <c:v>43.947540000000004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país'!$M$32:$T$32</c:f>
              <c:numCache>
                <c:formatCode>0.0</c:formatCode>
                <c:ptCount val="8"/>
                <c:pt idx="0">
                  <c:v>30.633376999999999</c:v>
                </c:pt>
                <c:pt idx="1">
                  <c:v>34.307676999999998</c:v>
                </c:pt>
                <c:pt idx="2">
                  <c:v>32.658608999999998</c:v>
                </c:pt>
                <c:pt idx="3">
                  <c:v>39.887822999999997</c:v>
                </c:pt>
                <c:pt idx="4">
                  <c:v>53.066747000000007</c:v>
                </c:pt>
                <c:pt idx="5">
                  <c:v>58.372070000000001</c:v>
                </c:pt>
                <c:pt idx="6">
                  <c:v>54.335889000000002</c:v>
                </c:pt>
                <c:pt idx="7">
                  <c:v>48.533017999999998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país'!$M$50:$T$50</c:f>
              <c:numCache>
                <c:formatCode>0.0</c:formatCode>
                <c:ptCount val="8"/>
                <c:pt idx="0">
                  <c:v>21.399198999999999</c:v>
                </c:pt>
                <c:pt idx="1">
                  <c:v>17.960699999999999</c:v>
                </c:pt>
                <c:pt idx="2">
                  <c:v>18.325784999999996</c:v>
                </c:pt>
                <c:pt idx="3">
                  <c:v>33.492958999999999</c:v>
                </c:pt>
                <c:pt idx="4">
                  <c:v>43.874008000000003</c:v>
                </c:pt>
                <c:pt idx="5">
                  <c:v>34.134146999999999</c:v>
                </c:pt>
                <c:pt idx="6">
                  <c:v>16.422167999999999</c:v>
                </c:pt>
                <c:pt idx="7">
                  <c:v>9.8027620000000013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país'!$M$68:$T$68</c:f>
              <c:numCache>
                <c:formatCode>0.0</c:formatCode>
                <c:ptCount val="8"/>
                <c:pt idx="0">
                  <c:v>12.989144</c:v>
                </c:pt>
                <c:pt idx="1">
                  <c:v>16.336196999999999</c:v>
                </c:pt>
                <c:pt idx="2">
                  <c:v>16.393826000000004</c:v>
                </c:pt>
                <c:pt idx="3">
                  <c:v>15.660647000000001</c:v>
                </c:pt>
                <c:pt idx="4">
                  <c:v>19.262042000000001</c:v>
                </c:pt>
                <c:pt idx="5">
                  <c:v>28.658654000000002</c:v>
                </c:pt>
                <c:pt idx="6">
                  <c:v>29.479441000000001</c:v>
                </c:pt>
                <c:pt idx="7">
                  <c:v>27.619951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país'!$M$86:$T$86</c:f>
              <c:numCache>
                <c:formatCode>0.0</c:formatCode>
                <c:ptCount val="8"/>
                <c:pt idx="0">
                  <c:v>10.541831</c:v>
                </c:pt>
                <c:pt idx="1">
                  <c:v>9.8166740000000008</c:v>
                </c:pt>
                <c:pt idx="2">
                  <c:v>7.5276130000000006</c:v>
                </c:pt>
                <c:pt idx="3">
                  <c:v>7.3040969999999996</c:v>
                </c:pt>
                <c:pt idx="4">
                  <c:v>8.3746770000000001</c:v>
                </c:pt>
                <c:pt idx="5">
                  <c:v>7.1598780000000009</c:v>
                </c:pt>
                <c:pt idx="6">
                  <c:v>6.7133840000000005</c:v>
                </c:pt>
                <c:pt idx="7">
                  <c:v>5.7019210000000005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país'!$M$104:$T$104</c:f>
              <c:numCache>
                <c:formatCode>0.0</c:formatCode>
                <c:ptCount val="8"/>
                <c:pt idx="0">
                  <c:v>5.4022629999999996</c:v>
                </c:pt>
                <c:pt idx="1">
                  <c:v>5.1697299999999995</c:v>
                </c:pt>
                <c:pt idx="2">
                  <c:v>4.9356439999999999</c:v>
                </c:pt>
                <c:pt idx="3">
                  <c:v>6.0883709999999995</c:v>
                </c:pt>
                <c:pt idx="4">
                  <c:v>36.086154000000001</c:v>
                </c:pt>
                <c:pt idx="5">
                  <c:v>16.653506999999998</c:v>
                </c:pt>
                <c:pt idx="6">
                  <c:v>5.8793939999999996</c:v>
                </c:pt>
                <c:pt idx="7">
                  <c:v>2.1584310000000002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país'!$M$122:$T$122</c:f>
              <c:numCache>
                <c:formatCode>0.0</c:formatCode>
                <c:ptCount val="8"/>
                <c:pt idx="0">
                  <c:v>6.4002129999999999</c:v>
                </c:pt>
                <c:pt idx="1">
                  <c:v>6.1473149999999999</c:v>
                </c:pt>
                <c:pt idx="2">
                  <c:v>4.195703</c:v>
                </c:pt>
                <c:pt idx="3">
                  <c:v>9.2698529999999995</c:v>
                </c:pt>
                <c:pt idx="4">
                  <c:v>9.1478129999999993</c:v>
                </c:pt>
                <c:pt idx="5">
                  <c:v>10.606189000000001</c:v>
                </c:pt>
                <c:pt idx="6">
                  <c:v>9.7221539999999997</c:v>
                </c:pt>
                <c:pt idx="7">
                  <c:v>8.2294870000000007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país'!$M$140:$T$140</c:f>
              <c:numCache>
                <c:formatCode>0.0</c:formatCode>
                <c:ptCount val="8"/>
                <c:pt idx="0">
                  <c:v>12.330978</c:v>
                </c:pt>
                <c:pt idx="1">
                  <c:v>11.509726000000001</c:v>
                </c:pt>
                <c:pt idx="2">
                  <c:v>6.3695989999999991</c:v>
                </c:pt>
                <c:pt idx="3">
                  <c:v>10.305470000000001</c:v>
                </c:pt>
                <c:pt idx="4">
                  <c:v>16.724117999999997</c:v>
                </c:pt>
                <c:pt idx="5">
                  <c:v>13.184272999999999</c:v>
                </c:pt>
                <c:pt idx="6">
                  <c:v>9.9316590000000016</c:v>
                </c:pt>
                <c:pt idx="7">
                  <c:v>3.6977159999999998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color'!$N$20:$T$20</c:f>
              <c:numCache>
                <c:formatCode>0.0%</c:formatCode>
                <c:ptCount val="7"/>
                <c:pt idx="0">
                  <c:v>0.18036935922839625</c:v>
                </c:pt>
                <c:pt idx="1">
                  <c:v>0.18251308569041924</c:v>
                </c:pt>
                <c:pt idx="2">
                  <c:v>0.16863662154349179</c:v>
                </c:pt>
                <c:pt idx="3">
                  <c:v>0.15240370388063024</c:v>
                </c:pt>
                <c:pt idx="4">
                  <c:v>0.16560338498738947</c:v>
                </c:pt>
                <c:pt idx="5">
                  <c:v>0.18572681404506017</c:v>
                </c:pt>
                <c:pt idx="6">
                  <c:v>0.18656698137011532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2-44C2-8502-C86A559EDAE9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color'!$N$38:$T$38</c:f>
              <c:numCache>
                <c:formatCode>0.0%</c:formatCode>
                <c:ptCount val="7"/>
                <c:pt idx="0">
                  <c:v>3.2342981474339283E-2</c:v>
                </c:pt>
                <c:pt idx="1">
                  <c:v>3.4956202098364149E-2</c:v>
                </c:pt>
                <c:pt idx="2">
                  <c:v>4.0059970295098418E-2</c:v>
                </c:pt>
                <c:pt idx="3">
                  <c:v>3.9747254997965005E-2</c:v>
                </c:pt>
                <c:pt idx="4">
                  <c:v>4.4315645781076989E-2</c:v>
                </c:pt>
                <c:pt idx="5">
                  <c:v>4.6832578019586062E-2</c:v>
                </c:pt>
                <c:pt idx="6">
                  <c:v>4.5670501538048976E-2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02-44C2-8502-C86A559E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país'!$M$158:$T$158</c:f>
              <c:numCache>
                <c:formatCode>0.0</c:formatCode>
                <c:ptCount val="8"/>
                <c:pt idx="0">
                  <c:v>3.2321979999999999</c:v>
                </c:pt>
                <c:pt idx="1">
                  <c:v>3.3364739999999999</c:v>
                </c:pt>
                <c:pt idx="2">
                  <c:v>3.0781640000000001</c:v>
                </c:pt>
                <c:pt idx="3">
                  <c:v>2.9077440000000001</c:v>
                </c:pt>
                <c:pt idx="4">
                  <c:v>2.5055990000000001</c:v>
                </c:pt>
                <c:pt idx="5">
                  <c:v>2.7060810000000002</c:v>
                </c:pt>
                <c:pt idx="6">
                  <c:v>2.329456</c:v>
                </c:pt>
                <c:pt idx="7">
                  <c:v>1.833583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país'!$M$176:$T$176</c:f>
              <c:numCache>
                <c:formatCode>0.0</c:formatCode>
                <c:ptCount val="8"/>
                <c:pt idx="0">
                  <c:v>257.02455200000003</c:v>
                </c:pt>
                <c:pt idx="1">
                  <c:v>238.15090000000001</c:v>
                </c:pt>
                <c:pt idx="2">
                  <c:v>229.09731299999999</c:v>
                </c:pt>
                <c:pt idx="3">
                  <c:v>305.88414599999999</c:v>
                </c:pt>
                <c:pt idx="4">
                  <c:v>391.88705100000004</c:v>
                </c:pt>
                <c:pt idx="5">
                  <c:v>305.26526999999999</c:v>
                </c:pt>
                <c:pt idx="6">
                  <c:v>270.84530799999999</c:v>
                </c:pt>
                <c:pt idx="7">
                  <c:v>196.43510599999999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país'!$M$193:$T$193</c:f>
              <c:numCache>
                <c:formatCode>0.0</c:formatCode>
                <c:ptCount val="8"/>
                <c:pt idx="0">
                  <c:v>288.3</c:v>
                </c:pt>
                <c:pt idx="1">
                  <c:v>283.065</c:v>
                </c:pt>
                <c:pt idx="2">
                  <c:v>261.411</c:v>
                </c:pt>
                <c:pt idx="3">
                  <c:v>254.71099999999998</c:v>
                </c:pt>
                <c:pt idx="4">
                  <c:v>235.52800000000002</c:v>
                </c:pt>
                <c:pt idx="5">
                  <c:v>225.733</c:v>
                </c:pt>
                <c:pt idx="6">
                  <c:v>248.88200000000003</c:v>
                </c:pt>
                <c:pt idx="7">
                  <c:v>185.791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país'!$M$211:$T$211</c:f>
              <c:numCache>
                <c:formatCode>0.0</c:formatCode>
                <c:ptCount val="8"/>
                <c:pt idx="0">
                  <c:v>88.611999999999995</c:v>
                </c:pt>
                <c:pt idx="1">
                  <c:v>97.322000000000003</c:v>
                </c:pt>
                <c:pt idx="2">
                  <c:v>100.63000000000001</c:v>
                </c:pt>
                <c:pt idx="3">
                  <c:v>114.09200000000001</c:v>
                </c:pt>
                <c:pt idx="4">
                  <c:v>122.529</c:v>
                </c:pt>
                <c:pt idx="5">
                  <c:v>122.43900000000001</c:v>
                </c:pt>
                <c:pt idx="6">
                  <c:v>124.94</c:v>
                </c:pt>
                <c:pt idx="7">
                  <c:v>99.450999999999993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país'!$M$229:$T$229</c:f>
              <c:numCache>
                <c:formatCode>0.0</c:formatCode>
                <c:ptCount val="8"/>
                <c:pt idx="0">
                  <c:v>69.537999999999997</c:v>
                </c:pt>
                <c:pt idx="1">
                  <c:v>66.269000000000005</c:v>
                </c:pt>
                <c:pt idx="2">
                  <c:v>67.155000000000001</c:v>
                </c:pt>
                <c:pt idx="3">
                  <c:v>69.512</c:v>
                </c:pt>
                <c:pt idx="4">
                  <c:v>68.679999999999993</c:v>
                </c:pt>
                <c:pt idx="5">
                  <c:v>64.42</c:v>
                </c:pt>
                <c:pt idx="6">
                  <c:v>60.474000000000004</c:v>
                </c:pt>
                <c:pt idx="7">
                  <c:v>42.457000000000001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país'!$M$247:$T$247</c:f>
              <c:numCache>
                <c:formatCode>0.0</c:formatCode>
                <c:ptCount val="8"/>
                <c:pt idx="0">
                  <c:v>44.573999999999998</c:v>
                </c:pt>
                <c:pt idx="1">
                  <c:v>52.356000000000002</c:v>
                </c:pt>
                <c:pt idx="2">
                  <c:v>58.962999999999994</c:v>
                </c:pt>
                <c:pt idx="3">
                  <c:v>52.201000000000001</c:v>
                </c:pt>
                <c:pt idx="4">
                  <c:v>57.591999999999999</c:v>
                </c:pt>
                <c:pt idx="5">
                  <c:v>83.483000000000004</c:v>
                </c:pt>
                <c:pt idx="6">
                  <c:v>88.337999999999994</c:v>
                </c:pt>
                <c:pt idx="7">
                  <c:v>89.905999999999992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país'!$M$265:$T$265</c:f>
              <c:numCache>
                <c:formatCode>0.0</c:formatCode>
                <c:ptCount val="8"/>
                <c:pt idx="0">
                  <c:v>31.853999999999999</c:v>
                </c:pt>
                <c:pt idx="1">
                  <c:v>31.966999999999999</c:v>
                </c:pt>
                <c:pt idx="2">
                  <c:v>27.625</c:v>
                </c:pt>
                <c:pt idx="3">
                  <c:v>26.54</c:v>
                </c:pt>
                <c:pt idx="4">
                  <c:v>29.673999999999999</c:v>
                </c:pt>
                <c:pt idx="5">
                  <c:v>27.383000000000003</c:v>
                </c:pt>
                <c:pt idx="6">
                  <c:v>25.145</c:v>
                </c:pt>
                <c:pt idx="7">
                  <c:v>21.18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país'!$M$283:$T$283</c:f>
              <c:numCache>
                <c:formatCode>0.0</c:formatCode>
                <c:ptCount val="8"/>
                <c:pt idx="0">
                  <c:v>21.818000000000001</c:v>
                </c:pt>
                <c:pt idx="1">
                  <c:v>22.471</c:v>
                </c:pt>
                <c:pt idx="2">
                  <c:v>23.194000000000003</c:v>
                </c:pt>
                <c:pt idx="3">
                  <c:v>23.783999999999999</c:v>
                </c:pt>
                <c:pt idx="4">
                  <c:v>24.054000000000002</c:v>
                </c:pt>
                <c:pt idx="5">
                  <c:v>25.684999999999999</c:v>
                </c:pt>
                <c:pt idx="6">
                  <c:v>19.741</c:v>
                </c:pt>
                <c:pt idx="7">
                  <c:v>14.993999999999998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país'!$M$301:$T$301</c:f>
              <c:numCache>
                <c:formatCode>0.0</c:formatCode>
                <c:ptCount val="8"/>
                <c:pt idx="0">
                  <c:v>22.972999999999999</c:v>
                </c:pt>
                <c:pt idx="1">
                  <c:v>23.420999999999999</c:v>
                </c:pt>
                <c:pt idx="2">
                  <c:v>16.407000000000004</c:v>
                </c:pt>
                <c:pt idx="3">
                  <c:v>25.506</c:v>
                </c:pt>
                <c:pt idx="4">
                  <c:v>17.508000000000003</c:v>
                </c:pt>
                <c:pt idx="5">
                  <c:v>22.055999999999997</c:v>
                </c:pt>
                <c:pt idx="6">
                  <c:v>29.889000000000003</c:v>
                </c:pt>
                <c:pt idx="7">
                  <c:v>28.006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país'!$M$319:$T$319</c:f>
              <c:numCache>
                <c:formatCode>0.0</c:formatCode>
                <c:ptCount val="8"/>
                <c:pt idx="0">
                  <c:v>12.984</c:v>
                </c:pt>
                <c:pt idx="1">
                  <c:v>20.006</c:v>
                </c:pt>
                <c:pt idx="2">
                  <c:v>18.390999999999998</c:v>
                </c:pt>
                <c:pt idx="3">
                  <c:v>15.315999999999999</c:v>
                </c:pt>
                <c:pt idx="4">
                  <c:v>14.205</c:v>
                </c:pt>
                <c:pt idx="5">
                  <c:v>15.369</c:v>
                </c:pt>
                <c:pt idx="6">
                  <c:v>16.891999999999999</c:v>
                </c:pt>
                <c:pt idx="7">
                  <c:v>10.384999999999998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color'!$N$92:$T$92</c:f>
              <c:numCache>
                <c:formatCode>0.0%</c:formatCode>
                <c:ptCount val="7"/>
                <c:pt idx="0">
                  <c:v>0.55388249903909115</c:v>
                </c:pt>
                <c:pt idx="1">
                  <c:v>0.55404875571490231</c:v>
                </c:pt>
                <c:pt idx="2">
                  <c:v>0.55723036916057234</c:v>
                </c:pt>
                <c:pt idx="3">
                  <c:v>0.56076073073876687</c:v>
                </c:pt>
                <c:pt idx="4">
                  <c:v>0.50339496915329418</c:v>
                </c:pt>
                <c:pt idx="5">
                  <c:v>0.45397219282574741</c:v>
                </c:pt>
                <c:pt idx="6">
                  <c:v>0.45105205483660871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3-47C2-9B91-827166E86EE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color'!$N$110:$T$110</c:f>
              <c:numCache>
                <c:formatCode>0.0%</c:formatCode>
                <c:ptCount val="7"/>
                <c:pt idx="0">
                  <c:v>0.1825689031188667</c:v>
                </c:pt>
                <c:pt idx="1">
                  <c:v>0.18231962294259829</c:v>
                </c:pt>
                <c:pt idx="2">
                  <c:v>0.19576941323438826</c:v>
                </c:pt>
                <c:pt idx="3">
                  <c:v>0.2122412439489233</c:v>
                </c:pt>
                <c:pt idx="4">
                  <c:v>0.24740722174956178</c:v>
                </c:pt>
                <c:pt idx="5">
                  <c:v>0.26297821762019313</c:v>
                </c:pt>
                <c:pt idx="6">
                  <c:v>0.26493960632893904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3-47C2-9B91-827166E86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país'!$M$337:$T$337</c:f>
              <c:numCache>
                <c:formatCode>0.0</c:formatCode>
                <c:ptCount val="8"/>
                <c:pt idx="0">
                  <c:v>14.813000000000001</c:v>
                </c:pt>
                <c:pt idx="1">
                  <c:v>16.016999999999999</c:v>
                </c:pt>
                <c:pt idx="2">
                  <c:v>16.618000000000002</c:v>
                </c:pt>
                <c:pt idx="3">
                  <c:v>14.431000000000001</c:v>
                </c:pt>
                <c:pt idx="4">
                  <c:v>11.736000000000001</c:v>
                </c:pt>
                <c:pt idx="5">
                  <c:v>13.711</c:v>
                </c:pt>
                <c:pt idx="6">
                  <c:v>12.383000000000001</c:v>
                </c:pt>
                <c:pt idx="7">
                  <c:v>10.093999999999998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país'!$M$355:$T$355</c:f>
              <c:numCache>
                <c:formatCode>0.0</c:formatCode>
                <c:ptCount val="8"/>
                <c:pt idx="0">
                  <c:v>738.5937612877002</c:v>
                </c:pt>
                <c:pt idx="1">
                  <c:v>814.99299999999994</c:v>
                </c:pt>
                <c:pt idx="2">
                  <c:v>806.76900000000001</c:v>
                </c:pt>
                <c:pt idx="3">
                  <c:v>821.37699999999995</c:v>
                </c:pt>
                <c:pt idx="4">
                  <c:v>783.37899999999991</c:v>
                </c:pt>
                <c:pt idx="5">
                  <c:v>792.58699999999999</c:v>
                </c:pt>
                <c:pt idx="6">
                  <c:v>836.4559999999999</c:v>
                </c:pt>
                <c:pt idx="7">
                  <c:v>675.42600000000004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país'!$M$372:$T$372</c:f>
              <c:numCache>
                <c:formatCode>0.00</c:formatCode>
                <c:ptCount val="8"/>
                <c:pt idx="0">
                  <c:v>3.7145848542344337</c:v>
                </c:pt>
                <c:pt idx="1">
                  <c:v>4.0959187435935478</c:v>
                </c:pt>
                <c:pt idx="2">
                  <c:v>4.554835569078624</c:v>
                </c:pt>
                <c:pt idx="3">
                  <c:v>3.7989029087094006</c:v>
                </c:pt>
                <c:pt idx="4">
                  <c:v>3.6754766132413699</c:v>
                </c:pt>
                <c:pt idx="5">
                  <c:v>3.6754766132413699</c:v>
                </c:pt>
                <c:pt idx="6">
                  <c:v>3.4381435588566833</c:v>
                </c:pt>
                <c:pt idx="7">
                  <c:v>4.2275631355020096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país'!$M$390:$T$390</c:f>
              <c:numCache>
                <c:formatCode>0.00</c:formatCode>
                <c:ptCount val="8"/>
                <c:pt idx="0">
                  <c:v>2.8926618178596502</c:v>
                </c:pt>
                <c:pt idx="1">
                  <c:v>2.8367411760347401</c:v>
                </c:pt>
                <c:pt idx="2">
                  <c:v>3.0812702402603862</c:v>
                </c:pt>
                <c:pt idx="3">
                  <c:v>2.8603215572832847</c:v>
                </c:pt>
                <c:pt idx="4">
                  <c:v>2.308960072491347</c:v>
                </c:pt>
                <c:pt idx="5">
                  <c:v>2.097561385093933</c:v>
                </c:pt>
                <c:pt idx="6">
                  <c:v>2.2994010459642982</c:v>
                </c:pt>
                <c:pt idx="7">
                  <c:v>2.0491410610401357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país'!$M$408:$T$408</c:f>
              <c:numCache>
                <c:formatCode>0.00</c:formatCode>
                <c:ptCount val="8"/>
                <c:pt idx="0">
                  <c:v>3.2495608830966054</c:v>
                </c:pt>
                <c:pt idx="1">
                  <c:v>3.6896668838074245</c:v>
                </c:pt>
                <c:pt idx="2">
                  <c:v>3.6645087782051364</c:v>
                </c:pt>
                <c:pt idx="3">
                  <c:v>2.0754212848139217</c:v>
                </c:pt>
                <c:pt idx="4">
                  <c:v>1.5653915183677769</c:v>
                </c:pt>
                <c:pt idx="5">
                  <c:v>1.8872596992097095</c:v>
                </c:pt>
                <c:pt idx="6">
                  <c:v>3.6824614143516254</c:v>
                </c:pt>
                <c:pt idx="7">
                  <c:v>4.3311262682905074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país'!$M$426:$T$426</c:f>
              <c:numCache>
                <c:formatCode>0.00</c:formatCode>
                <c:ptCount val="8"/>
                <c:pt idx="0">
                  <c:v>3.4316349098909056</c:v>
                </c:pt>
                <c:pt idx="1">
                  <c:v>3.2049074824452721</c:v>
                </c:pt>
                <c:pt idx="2">
                  <c:v>3.5966588885352313</c:v>
                </c:pt>
                <c:pt idx="3">
                  <c:v>3.3332594751672775</c:v>
                </c:pt>
                <c:pt idx="4">
                  <c:v>2.9899218369475054</c:v>
                </c:pt>
                <c:pt idx="5">
                  <c:v>2.9130118951155208</c:v>
                </c:pt>
                <c:pt idx="6">
                  <c:v>2.9965968486308809</c:v>
                </c:pt>
                <c:pt idx="7">
                  <c:v>3.2551107711957923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país'!$M$444:$T$444</c:f>
              <c:numCache>
                <c:formatCode>0.00</c:formatCode>
                <c:ptCount val="8"/>
                <c:pt idx="0">
                  <c:v>3.0216762154506176</c:v>
                </c:pt>
                <c:pt idx="1">
                  <c:v>3.2563982464936694</c:v>
                </c:pt>
                <c:pt idx="2">
                  <c:v>3.6698220272482125</c:v>
                </c:pt>
                <c:pt idx="3">
                  <c:v>3.6335771553964853</c:v>
                </c:pt>
                <c:pt idx="4">
                  <c:v>3.5433008341694849</c:v>
                </c:pt>
                <c:pt idx="5">
                  <c:v>3.8245065069544482</c:v>
                </c:pt>
                <c:pt idx="6">
                  <c:v>3.7455030130855018</c:v>
                </c:pt>
                <c:pt idx="7">
                  <c:v>3.7145376093425351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país'!$M$462:$T$462</c:f>
              <c:numCache>
                <c:formatCode>0.00</c:formatCode>
                <c:ptCount val="8"/>
                <c:pt idx="0">
                  <c:v>3.4089490459145657</c:v>
                </c:pt>
                <c:pt idx="1">
                  <c:v>3.6554170397970496</c:v>
                </c:pt>
                <c:pt idx="2">
                  <c:v>5.5280366603641875</c:v>
                </c:pt>
                <c:pt idx="3">
                  <c:v>2.5657364793163389</c:v>
                </c:pt>
                <c:pt idx="4">
                  <c:v>2.6294809480692276</c:v>
                </c:pt>
                <c:pt idx="5">
                  <c:v>2.6294809480692276</c:v>
                </c:pt>
                <c:pt idx="6">
                  <c:v>3.3576589696148957</c:v>
                </c:pt>
                <c:pt idx="7">
                  <c:v>6.9467126815728628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país'!$M$480:$T$480</c:f>
              <c:numCache>
                <c:formatCode>0.00</c:formatCode>
                <c:ptCount val="8"/>
                <c:pt idx="0">
                  <c:v>1.8630314643331616</c:v>
                </c:pt>
                <c:pt idx="1">
                  <c:v>2.0348877114885271</c:v>
                </c:pt>
                <c:pt idx="2">
                  <c:v>2.5758293418471094</c:v>
                </c:pt>
                <c:pt idx="3">
                  <c:v>2.4749962883788896</c:v>
                </c:pt>
                <c:pt idx="4">
                  <c:v>1.0468713507044141</c:v>
                </c:pt>
                <c:pt idx="5">
                  <c:v>1.6729022525549948</c:v>
                </c:pt>
                <c:pt idx="6">
                  <c:v>3.0743187157907603</c:v>
                </c:pt>
                <c:pt idx="7">
                  <c:v>3.4031282873403894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país'!$M$498:$T$498</c:f>
              <c:numCache>
                <c:formatCode>0.00</c:formatCode>
                <c:ptCount val="8"/>
                <c:pt idx="0">
                  <c:v>1.0529578432464968</c:v>
                </c:pt>
                <c:pt idx="1">
                  <c:v>1.7381821252738769</c:v>
                </c:pt>
                <c:pt idx="2">
                  <c:v>2.887308918504917</c:v>
                </c:pt>
                <c:pt idx="3">
                  <c:v>1.486201017517881</c:v>
                </c:pt>
                <c:pt idx="4">
                  <c:v>0.84937214626206314</c:v>
                </c:pt>
                <c:pt idx="5">
                  <c:v>1.16570705112068</c:v>
                </c:pt>
                <c:pt idx="6">
                  <c:v>1.7008235985548836</c:v>
                </c:pt>
                <c:pt idx="7">
                  <c:v>2.8084904303088716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variedad'!$M$20:$T$20</c:f>
              <c:numCache>
                <c:formatCode>0.0%</c:formatCode>
                <c:ptCount val="8"/>
                <c:pt idx="0">
                  <c:v>8.6656594467182879E-2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0.1543717557318279</c:v>
                </c:pt>
                <c:pt idx="7">
                  <c:v>0.16208272697631387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5-4B2F-ADB2-753D664C3948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variedad'!$M$38:$T$38</c:f>
              <c:numCache>
                <c:formatCode>0.0%</c:formatCode>
                <c:ptCount val="8"/>
                <c:pt idx="0">
                  <c:v>3.2765960159362457E-2</c:v>
                </c:pt>
                <c:pt idx="1">
                  <c:v>3.3056172282595268E-2</c:v>
                </c:pt>
                <c:pt idx="2">
                  <c:v>3.5489175020033313E-2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4.3716805966846441E-2</c:v>
                </c:pt>
                <c:pt idx="6">
                  <c:v>4.3009346511196887E-2</c:v>
                </c:pt>
                <c:pt idx="7">
                  <c:v>3.7571387152819415E-2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5-4B2F-ADB2-753D664C3948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variedad'!$M$56:$T$56</c:f>
              <c:numCache>
                <c:formatCode>0.0%</c:formatCode>
                <c:ptCount val="8"/>
                <c:pt idx="0">
                  <c:v>1.3359202852909089E-2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1.1907083208985821E-2</c:v>
                </c:pt>
                <c:pt idx="7">
                  <c:v>8.4242835125596469E-3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5-4B2F-ADB2-753D664C3948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variedad'!$M$74:$T$74</c:f>
              <c:numCache>
                <c:formatCode>0.0%</c:formatCode>
                <c:ptCount val="8"/>
                <c:pt idx="0">
                  <c:v>1.4609071733799057E-2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1.4367692534479734E-2</c:v>
                </c:pt>
                <c:pt idx="7">
                  <c:v>1.6476123417489923E-2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5-4B2F-ADB2-753D664C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país'!$M$516:$T$516</c:f>
              <c:numCache>
                <c:formatCode>0.00</c:formatCode>
                <c:ptCount val="8"/>
                <c:pt idx="0">
                  <c:v>4.5829494356471976</c:v>
                </c:pt>
                <c:pt idx="1">
                  <c:v>4.8005768964481668</c:v>
                </c:pt>
                <c:pt idx="2">
                  <c:v>5.3986727152939222</c:v>
                </c:pt>
                <c:pt idx="3">
                  <c:v>4.9629540977472573</c:v>
                </c:pt>
                <c:pt idx="4">
                  <c:v>4.6839099153535741</c:v>
                </c:pt>
                <c:pt idx="5">
                  <c:v>5.0667367310882412</c:v>
                </c:pt>
                <c:pt idx="6">
                  <c:v>5.3158333962951012</c:v>
                </c:pt>
                <c:pt idx="7">
                  <c:v>5.505068491581782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país'!$M$534:$T$534</c:f>
              <c:numCache>
                <c:formatCode>0.00</c:formatCode>
                <c:ptCount val="8"/>
                <c:pt idx="0">
                  <c:v>2.8736311591263863</c:v>
                </c:pt>
                <c:pt idx="1">
                  <c:v>3.422170564965322</c:v>
                </c:pt>
                <c:pt idx="2">
                  <c:v>3.5215122754407866</c:v>
                </c:pt>
                <c:pt idx="3">
                  <c:v>2.6852552207789153</c:v>
                </c:pt>
                <c:pt idx="4">
                  <c:v>1.998991796235696</c:v>
                </c:pt>
                <c:pt idx="5">
                  <c:v>2.5963877253380314</c:v>
                </c:pt>
                <c:pt idx="6">
                  <c:v>3.0883163757815586</c:v>
                </c:pt>
                <c:pt idx="7">
                  <c:v>3.4384179780980699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'Venta total por tipo'!$M$17:$T$17</c:f>
              <c:numCache>
                <c:formatCode>0.0</c:formatCode>
                <c:ptCount val="8"/>
                <c:pt idx="0">
                  <c:v>249.632609</c:v>
                </c:pt>
                <c:pt idx="1">
                  <c:v>217.13491300000001</c:v>
                </c:pt>
                <c:pt idx="2">
                  <c:v>203.90320000000003</c:v>
                </c:pt>
                <c:pt idx="3">
                  <c:v>293.7414</c:v>
                </c:pt>
                <c:pt idx="4">
                  <c:v>395.74090000000001</c:v>
                </c:pt>
                <c:pt idx="5">
                  <c:v>321.90080000000006</c:v>
                </c:pt>
                <c:pt idx="6">
                  <c:v>308.5872</c:v>
                </c:pt>
                <c:pt idx="7">
                  <c:v>244.24520000000004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'Venta total por tipo'!$M$35:$T$35</c:f>
              <c:numCache>
                <c:formatCode>0.0</c:formatCode>
                <c:ptCount val="8"/>
                <c:pt idx="0">
                  <c:v>908.3199810000001</c:v>
                </c:pt>
                <c:pt idx="1">
                  <c:v>863.38199999999995</c:v>
                </c:pt>
                <c:pt idx="2">
                  <c:v>824.2168999999999</c:v>
                </c:pt>
                <c:pt idx="3">
                  <c:v>846.04160000000013</c:v>
                </c:pt>
                <c:pt idx="4">
                  <c:v>916.74259999999992</c:v>
                </c:pt>
                <c:pt idx="5">
                  <c:v>811.15249999999992</c:v>
                </c:pt>
                <c:pt idx="6">
                  <c:v>757.85230000000001</c:v>
                </c:pt>
                <c:pt idx="7">
                  <c:v>684.30960000000005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'Venta total por tipo'!$M$53:$T$53</c:f>
              <c:numCache>
                <c:formatCode>0.0</c:formatCode>
                <c:ptCount val="8"/>
                <c:pt idx="0">
                  <c:v>48.96664100000001</c:v>
                </c:pt>
                <c:pt idx="1">
                  <c:v>43.738190000000003</c:v>
                </c:pt>
                <c:pt idx="2">
                  <c:v>35.788700000000006</c:v>
                </c:pt>
                <c:pt idx="3">
                  <c:v>32.0261</c:v>
                </c:pt>
                <c:pt idx="4">
                  <c:v>29.029800000000002</c:v>
                </c:pt>
                <c:pt idx="5">
                  <c:v>36.967399999999998</c:v>
                </c:pt>
                <c:pt idx="6">
                  <c:v>47.012200000000007</c:v>
                </c:pt>
                <c:pt idx="7">
                  <c:v>38.938499999999998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Noviembre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'Venta total por tipo'!$M$71:$T$71</c:f>
              <c:numCache>
                <c:formatCode>#,##0.0</c:formatCode>
                <c:ptCount val="8"/>
                <c:pt idx="0">
                  <c:v>1210.474412</c:v>
                </c:pt>
                <c:pt idx="1">
                  <c:v>1128.5625</c:v>
                </c:pt>
                <c:pt idx="2">
                  <c:v>1107.8905999999999</c:v>
                </c:pt>
                <c:pt idx="3">
                  <c:v>1177.9991</c:v>
                </c:pt>
                <c:pt idx="4">
                  <c:v>1346.5377000000003</c:v>
                </c:pt>
                <c:pt idx="5">
                  <c:v>1175.0395000000001</c:v>
                </c:pt>
                <c:pt idx="6">
                  <c:v>1118.7259999999999</c:v>
                </c:pt>
                <c:pt idx="7">
                  <c:v>970.84839999999997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 2023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Traslado'!$M$16:$T$16</c:f>
              <c:numCache>
                <c:formatCode>#,##0</c:formatCode>
                <c:ptCount val="8"/>
                <c:pt idx="0">
                  <c:v>7317.1130733955442</c:v>
                </c:pt>
                <c:pt idx="1">
                  <c:v>10869.99629586059</c:v>
                </c:pt>
                <c:pt idx="2">
                  <c:v>8242.3129970038008</c:v>
                </c:pt>
                <c:pt idx="3">
                  <c:v>4165.2058791644386</c:v>
                </c:pt>
                <c:pt idx="4">
                  <c:v>3649.4827682825739</c:v>
                </c:pt>
                <c:pt idx="5">
                  <c:v>7172.2194833510721</c:v>
                </c:pt>
                <c:pt idx="6">
                  <c:v>7671.2171729417269</c:v>
                </c:pt>
                <c:pt idx="7">
                  <c:v>9988.2508394515753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Rosado Contado - $ Jun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Traslado'!$M$33:$T$33</c:f>
              <c:numCache>
                <c:formatCode>#,##0</c:formatCode>
                <c:ptCount val="8"/>
                <c:pt idx="0">
                  <c:v>4350.8759749374813</c:v>
                </c:pt>
                <c:pt idx="1">
                  <c:v>6431.0402856306437</c:v>
                </c:pt>
                <c:pt idx="2">
                  <c:v>5172.1475001138233</c:v>
                </c:pt>
                <c:pt idx="3">
                  <c:v>3331.2606898587546</c:v>
                </c:pt>
                <c:pt idx="4">
                  <c:v>3131.1388984096739</c:v>
                </c:pt>
                <c:pt idx="5">
                  <c:v>5869.9121556048731</c:v>
                </c:pt>
                <c:pt idx="6">
                  <c:v>6336.1998639226877</c:v>
                </c:pt>
                <c:pt idx="7">
                  <c:v>9178.5109760773757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Ocubre</a:t>
            </a:r>
          </a:p>
          <a:p>
            <a:pPr>
              <a:defRPr/>
            </a:pPr>
            <a:r>
              <a:rPr lang="es-AR"/>
              <a:t>Blanco Contado - $ Jun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Traslado'!$M$50:$T$50</c:f>
              <c:numCache>
                <c:formatCode>#,##0</c:formatCode>
                <c:ptCount val="8"/>
                <c:pt idx="0">
                  <c:v>3379.3204857781143</c:v>
                </c:pt>
                <c:pt idx="1">
                  <c:v>5626.9852408005654</c:v>
                </c:pt>
                <c:pt idx="2">
                  <c:v>5113.9615730867145</c:v>
                </c:pt>
                <c:pt idx="3">
                  <c:v>3322.6001727196258</c:v>
                </c:pt>
                <c:pt idx="4">
                  <c:v>3406.4168971539989</c:v>
                </c:pt>
                <c:pt idx="5">
                  <c:v>6396.2460285905645</c:v>
                </c:pt>
                <c:pt idx="6">
                  <c:v>6425.269351034126</c:v>
                </c:pt>
                <c:pt idx="7">
                  <c:v>7145.8173240672013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Promedio Contado - $ Jun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Traslado'!$M$67:$T$67</c:f>
              <c:numCache>
                <c:formatCode>#,##0</c:formatCode>
                <c:ptCount val="8"/>
                <c:pt idx="0">
                  <c:v>5698.4074833468867</c:v>
                </c:pt>
                <c:pt idx="1">
                  <c:v>8358.1104511829599</c:v>
                </c:pt>
                <c:pt idx="2">
                  <c:v>6790.3544149174168</c:v>
                </c:pt>
                <c:pt idx="3">
                  <c:v>3818.1353468883331</c:v>
                </c:pt>
                <c:pt idx="4">
                  <c:v>3549.6275512812431</c:v>
                </c:pt>
                <c:pt idx="5">
                  <c:v>6965.7131636153199</c:v>
                </c:pt>
                <c:pt idx="6">
                  <c:v>7197.3028155071106</c:v>
                </c:pt>
                <c:pt idx="7">
                  <c:v>8850.6786548300679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variedad'!$M$92:$T$92</c:f>
              <c:numCache>
                <c:formatCode>0.00%</c:formatCode>
                <c:ptCount val="8"/>
                <c:pt idx="0">
                  <c:v>4.4492743742560095E-3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5.0594452515908099E-3</c:v>
                </c:pt>
                <c:pt idx="6">
                  <c:v>5.0726661766655216E-3</c:v>
                </c:pt>
                <c:pt idx="7">
                  <c:v>5.2496748016344456E-3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011-A5A6-0206FB9C7E04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variedad'!$M$110:$T$110</c:f>
              <c:numCache>
                <c:formatCode>0.00%</c:formatCode>
                <c:ptCount val="8"/>
                <c:pt idx="0">
                  <c:v>9.4711238715072844E-3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1.296837097425297E-2</c:v>
                </c:pt>
                <c:pt idx="6">
                  <c:v>1.1132011351037056E-2</c:v>
                </c:pt>
                <c:pt idx="7">
                  <c:v>1.3608709990947074E-2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011-A5A6-0206FB9C7E04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variedad'!$M$128:$T$128</c:f>
              <c:numCache>
                <c:formatCode>0.00%</c:formatCode>
                <c:ptCount val="8"/>
                <c:pt idx="0">
                  <c:v>1.2631472933920572E-2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2.0079116915422513E-2</c:v>
                </c:pt>
                <c:pt idx="7">
                  <c:v>1.6839922058274424E-2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9C-4011-A5A6-0206FB9C7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Tinto financiado - $ Jun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Traslado'!$M$84:$T$84</c:f>
              <c:numCache>
                <c:formatCode>#,##0</c:formatCode>
                <c:ptCount val="8"/>
                <c:pt idx="0">
                  <c:v>7504.4623941663995</c:v>
                </c:pt>
                <c:pt idx="1">
                  <c:v>12306.291926400967</c:v>
                </c:pt>
                <c:pt idx="2">
                  <c:v>9159.1734797964946</c:v>
                </c:pt>
                <c:pt idx="3">
                  <c:v>5034.7109652497838</c:v>
                </c:pt>
                <c:pt idx="4">
                  <c:v>4546.4520828996092</c:v>
                </c:pt>
                <c:pt idx="5">
                  <c:v>7902.0519224610935</c:v>
                </c:pt>
                <c:pt idx="6">
                  <c:v>9214.2450953396601</c:v>
                </c:pt>
                <c:pt idx="7">
                  <c:v>12856.857387067621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Rosado financiado- $ Jun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Traslado'!$M$101:$T$101</c:f>
              <c:numCache>
                <c:formatCode>#,##0</c:formatCode>
                <c:ptCount val="8"/>
                <c:pt idx="0">
                  <c:v>4482.0906065819991</c:v>
                </c:pt>
                <c:pt idx="1">
                  <c:v>6594.5159195263104</c:v>
                </c:pt>
                <c:pt idx="2">
                  <c:v>6551.7883191652336</c:v>
                </c:pt>
                <c:pt idx="3">
                  <c:v>3311.9396423021321</c:v>
                </c:pt>
                <c:pt idx="4">
                  <c:v>3901.8639001856077</c:v>
                </c:pt>
                <c:pt idx="5">
                  <c:v>6598.6832604610945</c:v>
                </c:pt>
                <c:pt idx="6">
                  <c:v>8450.5811315543669</c:v>
                </c:pt>
                <c:pt idx="7">
                  <c:v>9393.1405606052631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Blanco financiado - $ Jun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Traslado'!$M$118:$T$118</c:f>
              <c:numCache>
                <c:formatCode>#,##0</c:formatCode>
                <c:ptCount val="8"/>
                <c:pt idx="0">
                  <c:v>3806.5409220108945</c:v>
                </c:pt>
                <c:pt idx="1">
                  <c:v>6210.7190704788145</c:v>
                </c:pt>
                <c:pt idx="2">
                  <c:v>5713.206619400763</c:v>
                </c:pt>
                <c:pt idx="3">
                  <c:v>3682.0811303171999</c:v>
                </c:pt>
                <c:pt idx="4">
                  <c:v>4073.565274162675</c:v>
                </c:pt>
                <c:pt idx="5">
                  <c:v>7389.5037599705975</c:v>
                </c:pt>
                <c:pt idx="6">
                  <c:v>7129.4611495411273</c:v>
                </c:pt>
                <c:pt idx="7">
                  <c:v>9179.0896334185982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Octubre</a:t>
            </a:r>
          </a:p>
          <a:p>
            <a:pPr>
              <a:defRPr/>
            </a:pPr>
            <a:r>
              <a:rPr lang="es-AR"/>
              <a:t>Promedio financiado - $ Jun 2023/Hl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'Precio Vino de Traslado'!$M$135:$T$135</c:f>
              <c:numCache>
                <c:formatCode>#,##0</c:formatCode>
                <c:ptCount val="8"/>
                <c:pt idx="0">
                  <c:v>6041.6286454802357</c:v>
                </c:pt>
                <c:pt idx="1">
                  <c:v>9817.9092921677329</c:v>
                </c:pt>
                <c:pt idx="2">
                  <c:v>7899.6613777658613</c:v>
                </c:pt>
                <c:pt idx="3">
                  <c:v>4484.9337569158188</c:v>
                </c:pt>
                <c:pt idx="4">
                  <c:v>4375.6564644783748</c:v>
                </c:pt>
                <c:pt idx="5">
                  <c:v>7687.3779040895033</c:v>
                </c:pt>
                <c:pt idx="6">
                  <c:v>8423.5776861349095</c:v>
                </c:pt>
                <c:pt idx="7">
                  <c:v>10791.832108481447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tipo'!$R$60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tipo'!$R$61:$R$72</c:f>
              <c:numCache>
                <c:formatCode>0.0</c:formatCode>
                <c:ptCount val="12"/>
                <c:pt idx="0">
                  <c:v>374.80109999999996</c:v>
                </c:pt>
                <c:pt idx="1">
                  <c:v>358.67950000000008</c:v>
                </c:pt>
                <c:pt idx="2">
                  <c:v>359.68440000000004</c:v>
                </c:pt>
                <c:pt idx="3">
                  <c:v>360.92700000000002</c:v>
                </c:pt>
                <c:pt idx="4">
                  <c:v>359.70089999999999</c:v>
                </c:pt>
                <c:pt idx="5">
                  <c:v>361.96379999999999</c:v>
                </c:pt>
                <c:pt idx="6">
                  <c:v>355.38679999999999</c:v>
                </c:pt>
                <c:pt idx="7">
                  <c:v>350.04909999999995</c:v>
                </c:pt>
                <c:pt idx="8">
                  <c:v>345.4171</c:v>
                </c:pt>
                <c:pt idx="9">
                  <c:v>339.65570000000002</c:v>
                </c:pt>
                <c:pt idx="10">
                  <c:v>336.41320000000002</c:v>
                </c:pt>
                <c:pt idx="11">
                  <c:v>336.29579999999999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7-410B-A75B-CABFAE27D3EC}"/>
            </c:ext>
          </c:extLst>
        </c:ser>
        <c:ser>
          <c:idx val="1"/>
          <c:order val="1"/>
          <c:tx>
            <c:strRef>
              <c:f>'Exportación por tipo'!$S$60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tipo'!$S$61:$S$72</c:f>
              <c:numCache>
                <c:formatCode>0.0</c:formatCode>
                <c:ptCount val="12"/>
                <c:pt idx="0">
                  <c:v>331.03659999999996</c:v>
                </c:pt>
                <c:pt idx="1">
                  <c:v>327.07159999999999</c:v>
                </c:pt>
                <c:pt idx="2">
                  <c:v>322.00600000000003</c:v>
                </c:pt>
                <c:pt idx="3">
                  <c:v>315.93889999999999</c:v>
                </c:pt>
                <c:pt idx="4">
                  <c:v>308.22579999999999</c:v>
                </c:pt>
                <c:pt idx="5">
                  <c:v>302.40210000000002</c:v>
                </c:pt>
                <c:pt idx="6">
                  <c:v>293.74630000000002</c:v>
                </c:pt>
                <c:pt idx="7">
                  <c:v>291.47059999999999</c:v>
                </c:pt>
                <c:pt idx="8">
                  <c:v>288.19809999999995</c:v>
                </c:pt>
                <c:pt idx="9">
                  <c:v>283.08399999999995</c:v>
                </c:pt>
                <c:pt idx="10">
                  <c:v>273.87489999999997</c:v>
                </c:pt>
                <c:pt idx="11">
                  <c:v>266.49349999999998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7-410B-A75B-CABFAE27D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tipo'!$T$60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tipo'!$T$61:$T$72</c:f>
              <c:numCache>
                <c:formatCode>0.0</c:formatCode>
                <c:ptCount val="12"/>
                <c:pt idx="0">
                  <c:v>264.33579999999995</c:v>
                </c:pt>
                <c:pt idx="1">
                  <c:v>257.21519999999998</c:v>
                </c:pt>
                <c:pt idx="2">
                  <c:v>250.58770000000001</c:v>
                </c:pt>
                <c:pt idx="3">
                  <c:v>240.45850000000002</c:v>
                </c:pt>
                <c:pt idx="4">
                  <c:v>234.7441</c:v>
                </c:pt>
                <c:pt idx="5">
                  <c:v>223.9126</c:v>
                </c:pt>
                <c:pt idx="6">
                  <c:v>222.32920000000001</c:v>
                </c:pt>
                <c:pt idx="7">
                  <c:v>215.9692</c:v>
                </c:pt>
                <c:pt idx="8">
                  <c:v>210.84390000000002</c:v>
                </c:pt>
                <c:pt idx="9">
                  <c:v>207.97399999999999</c:v>
                </c:pt>
                <c:pt idx="10">
                  <c:v>204.43690000000001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7-410B-A75B-CABFAE27D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envase'!$R$6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envase'!$L$96:$L$107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envase'!$R$96:$R$107</c:f>
              <c:numCache>
                <c:formatCode>0.0</c:formatCode>
                <c:ptCount val="12"/>
                <c:pt idx="0">
                  <c:v>787.5390000000001</c:v>
                </c:pt>
                <c:pt idx="1">
                  <c:v>793.41700000000003</c:v>
                </c:pt>
                <c:pt idx="2">
                  <c:v>810.49600000000009</c:v>
                </c:pt>
                <c:pt idx="3">
                  <c:v>817.17599999999993</c:v>
                </c:pt>
                <c:pt idx="4">
                  <c:v>831.59300000000007</c:v>
                </c:pt>
                <c:pt idx="5">
                  <c:v>858.02600000000007</c:v>
                </c:pt>
                <c:pt idx="6">
                  <c:v>861.23700000000008</c:v>
                </c:pt>
                <c:pt idx="7">
                  <c:v>866.93200000000013</c:v>
                </c:pt>
                <c:pt idx="8">
                  <c:v>877.82500000000005</c:v>
                </c:pt>
                <c:pt idx="9">
                  <c:v>877.60300000000007</c:v>
                </c:pt>
                <c:pt idx="10">
                  <c:v>888.92700000000002</c:v>
                </c:pt>
                <c:pt idx="11">
                  <c:v>897.39599999999996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4-4ED5-A8D4-5D97BD34A58A}"/>
            </c:ext>
          </c:extLst>
        </c:ser>
        <c:ser>
          <c:idx val="1"/>
          <c:order val="1"/>
          <c:tx>
            <c:strRef>
              <c:f>'Exportación por envase'!$S$6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envase'!$L$96:$L$107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envase'!$S$96:$S$107</c:f>
              <c:numCache>
                <c:formatCode>0.0</c:formatCode>
                <c:ptCount val="12"/>
                <c:pt idx="0">
                  <c:v>888.06799999999987</c:v>
                </c:pt>
                <c:pt idx="1">
                  <c:v>888.69699999999989</c:v>
                </c:pt>
                <c:pt idx="2">
                  <c:v>885.94999999999993</c:v>
                </c:pt>
                <c:pt idx="3">
                  <c:v>885.66499999999996</c:v>
                </c:pt>
                <c:pt idx="4">
                  <c:v>885.77</c:v>
                </c:pt>
                <c:pt idx="5">
                  <c:v>880.86699999999996</c:v>
                </c:pt>
                <c:pt idx="6">
                  <c:v>861.35200000000009</c:v>
                </c:pt>
                <c:pt idx="7">
                  <c:v>871.125</c:v>
                </c:pt>
                <c:pt idx="8">
                  <c:v>860.64300000000003</c:v>
                </c:pt>
                <c:pt idx="9">
                  <c:v>855.71100000000001</c:v>
                </c:pt>
                <c:pt idx="10">
                  <c:v>836.11399999999992</c:v>
                </c:pt>
                <c:pt idx="11">
                  <c:v>827.83600000000001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4-4ED5-A8D4-5D97BD34A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envase'!$T$6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envase'!$L$96:$L$107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envase'!$T$96:$T$107</c:f>
              <c:numCache>
                <c:formatCode>0.0</c:formatCode>
                <c:ptCount val="12"/>
                <c:pt idx="0">
                  <c:v>831.67600000000004</c:v>
                </c:pt>
                <c:pt idx="1">
                  <c:v>815.17800000000011</c:v>
                </c:pt>
                <c:pt idx="2">
                  <c:v>808.596</c:v>
                </c:pt>
                <c:pt idx="3">
                  <c:v>788.16099999999994</c:v>
                </c:pt>
                <c:pt idx="4">
                  <c:v>773.40499999999997</c:v>
                </c:pt>
                <c:pt idx="5">
                  <c:v>752.173</c:v>
                </c:pt>
                <c:pt idx="6">
                  <c:v>751.46199999999999</c:v>
                </c:pt>
                <c:pt idx="7">
                  <c:v>736.7349999999999</c:v>
                </c:pt>
                <c:pt idx="8">
                  <c:v>728.1579999999999</c:v>
                </c:pt>
                <c:pt idx="9">
                  <c:v>720.90299999999991</c:v>
                </c:pt>
                <c:pt idx="10">
                  <c:v>715.39399999999978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4-4ED5-A8D4-5D97BD34A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envase'!$O$6:$T$6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'Exportación por envase'!$O$20:$T$20</c:f>
              <c:numCache>
                <c:formatCode>0.0%</c:formatCode>
                <c:ptCount val="6"/>
                <c:pt idx="0">
                  <c:v>0.7937989504378582</c:v>
                </c:pt>
                <c:pt idx="1">
                  <c:v>0.63430349860640234</c:v>
                </c:pt>
                <c:pt idx="2">
                  <c:v>0.5160766095311653</c:v>
                </c:pt>
                <c:pt idx="3">
                  <c:v>0.60100457597387735</c:v>
                </c:pt>
                <c:pt idx="4">
                  <c:v>0.70300922410402811</c:v>
                </c:pt>
                <c:pt idx="5">
                  <c:v>0.76948604999965042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E-499B-AAE2-EED1FA3B4997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envase'!$O$6:$T$6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'Exportación por envase'!$O$38:$T$38</c:f>
              <c:numCache>
                <c:formatCode>0.0%</c:formatCode>
                <c:ptCount val="6"/>
                <c:pt idx="0">
                  <c:v>0.20620104956214164</c:v>
                </c:pt>
                <c:pt idx="1">
                  <c:v>0.36569650139359799</c:v>
                </c:pt>
                <c:pt idx="2">
                  <c:v>0.48392339046883448</c:v>
                </c:pt>
                <c:pt idx="3">
                  <c:v>0.39899542402612287</c:v>
                </c:pt>
                <c:pt idx="4">
                  <c:v>0.29699077589597206</c:v>
                </c:pt>
                <c:pt idx="5">
                  <c:v>0.23051395000034952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E-499B-AAE2-EED1FA3B4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envase'!$O$59:$T$59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'Exportación por envase'!$O$73:$T$73</c:f>
              <c:numCache>
                <c:formatCode>0.0%</c:formatCode>
                <c:ptCount val="6"/>
                <c:pt idx="0">
                  <c:v>0.93639980225394503</c:v>
                </c:pt>
                <c:pt idx="1">
                  <c:v>0.91408651211126823</c:v>
                </c:pt>
                <c:pt idx="2">
                  <c:v>0.89844459925132236</c:v>
                </c:pt>
                <c:pt idx="3">
                  <c:v>0.90569617906550892</c:v>
                </c:pt>
                <c:pt idx="4">
                  <c:v>0.92444665690685635</c:v>
                </c:pt>
                <c:pt idx="5">
                  <c:v>0.93567392212700295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0-4BCD-A356-03D11BA21475}"/>
            </c:ext>
          </c:extLst>
        </c:ser>
        <c:ser>
          <c:idx val="1"/>
          <c:order val="1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envase'!$O$59:$T$59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'Exportación por envase'!$O$91:$T$91</c:f>
              <c:numCache>
                <c:formatCode>0.0%</c:formatCode>
                <c:ptCount val="6"/>
                <c:pt idx="0">
                  <c:v>6.3600197746055118E-2</c:v>
                </c:pt>
                <c:pt idx="1">
                  <c:v>8.5913487888731488E-2</c:v>
                </c:pt>
                <c:pt idx="2">
                  <c:v>0.10155540074867761</c:v>
                </c:pt>
                <c:pt idx="3">
                  <c:v>9.4303820934490953E-2</c:v>
                </c:pt>
                <c:pt idx="4">
                  <c:v>7.5553343093143932E-2</c:v>
                </c:pt>
                <c:pt idx="5">
                  <c:v>6.4326077872997128E-2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0-4BCD-A356-03D11BA21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2-43A9-A854-8BF29F1D344D}"/>
            </c:ext>
          </c:extLst>
        </c:ser>
        <c:ser>
          <c:idx val="1"/>
          <c:order val="1"/>
          <c:tx>
            <c:strRef>
              <c:f>'Exportación por envase'!$H$112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envase'!$H$113:$H$124</c:f>
              <c:numCache>
                <c:formatCode>0.00</c:formatCode>
                <c:ptCount val="12"/>
                <c:pt idx="0">
                  <c:v>3.6556312625250502</c:v>
                </c:pt>
                <c:pt idx="1">
                  <c:v>3.8515889382402708</c:v>
                </c:pt>
                <c:pt idx="2">
                  <c:v>3.7686506307329779</c:v>
                </c:pt>
                <c:pt idx="3">
                  <c:v>3.974388032638259</c:v>
                </c:pt>
                <c:pt idx="4">
                  <c:v>4.0356496622722728</c:v>
                </c:pt>
                <c:pt idx="5">
                  <c:v>3.7464040056142309</c:v>
                </c:pt>
                <c:pt idx="6">
                  <c:v>3.757094065380961</c:v>
                </c:pt>
                <c:pt idx="7">
                  <c:v>3.9671497677183667</c:v>
                </c:pt>
                <c:pt idx="8">
                  <c:v>3.8959582775097603</c:v>
                </c:pt>
                <c:pt idx="9">
                  <c:v>3.965929050255562</c:v>
                </c:pt>
                <c:pt idx="10">
                  <c:v>3.8811115375980418</c:v>
                </c:pt>
                <c:pt idx="11">
                  <c:v>4.0072060132938523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62-43A9-A854-8BF29F1D344D}"/>
            </c:ext>
          </c:extLst>
        </c:ser>
        <c:ser>
          <c:idx val="2"/>
          <c:order val="2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4.0782631829285005</c:v>
                </c:pt>
                <c:pt idx="1">
                  <c:v>4.0649558574630618</c:v>
                </c:pt>
                <c:pt idx="2">
                  <c:v>4.1519460676566773</c:v>
                </c:pt>
                <c:pt idx="3">
                  <c:v>4.2810523630670172</c:v>
                </c:pt>
                <c:pt idx="4">
                  <c:v>4.2096939113291798</c:v>
                </c:pt>
                <c:pt idx="5">
                  <c:v>4.6068229340406317</c:v>
                </c:pt>
                <c:pt idx="6">
                  <c:v>4.1121732020231994</c:v>
                </c:pt>
                <c:pt idx="7">
                  <c:v>4.3803083132176202</c:v>
                </c:pt>
                <c:pt idx="8">
                  <c:v>4.4183797034674228</c:v>
                </c:pt>
                <c:pt idx="9">
                  <c:v>4.1785578247238417</c:v>
                </c:pt>
                <c:pt idx="10">
                  <c:v>4.1381428239434275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2-43A9-A854-8BF29F1D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variedad'!$Q$6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variedad'!$L$25:$L$36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variedad'!$Q$25:$Q$36</c:f>
              <c:numCache>
                <c:formatCode>0.0</c:formatCode>
                <c:ptCount val="12"/>
                <c:pt idx="0">
                  <c:v>34.427600000000005</c:v>
                </c:pt>
                <c:pt idx="1">
                  <c:v>35.528300000000002</c:v>
                </c:pt>
                <c:pt idx="2">
                  <c:v>35.488199999999999</c:v>
                </c:pt>
                <c:pt idx="3">
                  <c:v>35.777900000000002</c:v>
                </c:pt>
                <c:pt idx="4">
                  <c:v>36.574799999999996</c:v>
                </c:pt>
                <c:pt idx="5">
                  <c:v>37.235600000000005</c:v>
                </c:pt>
                <c:pt idx="6">
                  <c:v>39.183599999999998</c:v>
                </c:pt>
                <c:pt idx="7">
                  <c:v>39.287399999999998</c:v>
                </c:pt>
                <c:pt idx="8">
                  <c:v>39.794700000000006</c:v>
                </c:pt>
                <c:pt idx="9">
                  <c:v>40.2134</c:v>
                </c:pt>
                <c:pt idx="10">
                  <c:v>40.2119</c:v>
                </c:pt>
                <c:pt idx="11">
                  <c:v>40.4221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1-4825-8B1D-C2A1B0FF199A}"/>
            </c:ext>
          </c:extLst>
        </c:ser>
        <c:ser>
          <c:idx val="1"/>
          <c:order val="1"/>
          <c:tx>
            <c:strRef>
              <c:f>'Despacho por variedad'!$R$6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variedad'!$L$25:$L$36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variedad'!$R$25:$R$36</c:f>
              <c:numCache>
                <c:formatCode>0.0</c:formatCode>
                <c:ptCount val="12"/>
                <c:pt idx="0">
                  <c:v>40.976199999999992</c:v>
                </c:pt>
                <c:pt idx="1">
                  <c:v>40.658999999999992</c:v>
                </c:pt>
                <c:pt idx="2">
                  <c:v>41.439</c:v>
                </c:pt>
                <c:pt idx="3">
                  <c:v>41.390799999999999</c:v>
                </c:pt>
                <c:pt idx="4">
                  <c:v>40.563600000000001</c:v>
                </c:pt>
                <c:pt idx="5">
                  <c:v>39.1723</c:v>
                </c:pt>
                <c:pt idx="6">
                  <c:v>37.432000000000002</c:v>
                </c:pt>
                <c:pt idx="7">
                  <c:v>37.586399999999998</c:v>
                </c:pt>
                <c:pt idx="8">
                  <c:v>36.870699999999999</c:v>
                </c:pt>
                <c:pt idx="9">
                  <c:v>35.679399999999994</c:v>
                </c:pt>
                <c:pt idx="10">
                  <c:v>35.718699999999998</c:v>
                </c:pt>
                <c:pt idx="11">
                  <c:v>36.055900000000001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variedad'!$S$6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variedad'!$L$25:$L$36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variedad'!$S$25:$S$36</c:f>
              <c:numCache>
                <c:formatCode>0.0</c:formatCode>
                <c:ptCount val="12"/>
                <c:pt idx="0">
                  <c:v>35.461500000000001</c:v>
                </c:pt>
                <c:pt idx="1">
                  <c:v>36.177599999999998</c:v>
                </c:pt>
                <c:pt idx="2">
                  <c:v>36.055900000000001</c:v>
                </c:pt>
                <c:pt idx="3">
                  <c:v>37.009799999999998</c:v>
                </c:pt>
                <c:pt idx="4">
                  <c:v>35.971800000000002</c:v>
                </c:pt>
                <c:pt idx="5">
                  <c:v>36.520099999999999</c:v>
                </c:pt>
                <c:pt idx="6">
                  <c:v>36.593299999999999</c:v>
                </c:pt>
                <c:pt idx="7">
                  <c:v>36.253599999999999</c:v>
                </c:pt>
                <c:pt idx="8">
                  <c:v>35.912199999999999</c:v>
                </c:pt>
                <c:pt idx="9">
                  <c:v>36.826000000000001</c:v>
                </c:pt>
                <c:pt idx="10">
                  <c:v>36.614100000000001</c:v>
                </c:pt>
                <c:pt idx="11">
                  <c:v>35.418799999999997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envase'!$G$130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envase'!$G$131:$G$142</c:f>
              <c:numCache>
                <c:formatCode>0.00</c:formatCode>
                <c:ptCount val="12"/>
                <c:pt idx="0">
                  <c:v>0.73182688799708129</c:v>
                </c:pt>
                <c:pt idx="1">
                  <c:v>0.58775560131291915</c:v>
                </c:pt>
                <c:pt idx="2">
                  <c:v>0.61068569590877086</c:v>
                </c:pt>
                <c:pt idx="3">
                  <c:v>0.57137689023949068</c:v>
                </c:pt>
                <c:pt idx="4">
                  <c:v>0.68314492025721885</c:v>
                </c:pt>
                <c:pt idx="5">
                  <c:v>0.64383873661832813</c:v>
                </c:pt>
                <c:pt idx="6">
                  <c:v>0.62381395573713017</c:v>
                </c:pt>
                <c:pt idx="7">
                  <c:v>0.52451345593328891</c:v>
                </c:pt>
                <c:pt idx="8">
                  <c:v>0.66689485213581601</c:v>
                </c:pt>
                <c:pt idx="9">
                  <c:v>0.65460607718256292</c:v>
                </c:pt>
                <c:pt idx="10">
                  <c:v>0.64998368412465324</c:v>
                </c:pt>
                <c:pt idx="11">
                  <c:v>0.82689843831157583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2-41DA-BCED-E32992F41918}"/>
            </c:ext>
          </c:extLst>
        </c:ser>
        <c:ser>
          <c:idx val="1"/>
          <c:order val="1"/>
          <c:tx>
            <c:strRef>
              <c:f>'Exportación por envase'!$H$130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envase'!$H$131:$H$142</c:f>
              <c:numCache>
                <c:formatCode>0.00</c:formatCode>
                <c:ptCount val="12"/>
                <c:pt idx="0">
                  <c:v>0.79363652705374799</c:v>
                </c:pt>
                <c:pt idx="1">
                  <c:v>0.92185951437066405</c:v>
                </c:pt>
                <c:pt idx="2">
                  <c:v>0.80069544905570234</c:v>
                </c:pt>
                <c:pt idx="3">
                  <c:v>0.71534367044665592</c:v>
                </c:pt>
                <c:pt idx="4">
                  <c:v>0.80116178380718717</c:v>
                </c:pt>
                <c:pt idx="5">
                  <c:v>0.95299182848607322</c:v>
                </c:pt>
                <c:pt idx="6">
                  <c:v>0.84640544689940589</c:v>
                </c:pt>
                <c:pt idx="7">
                  <c:v>0.92217765042979938</c:v>
                </c:pt>
                <c:pt idx="8">
                  <c:v>0.92840761946364203</c:v>
                </c:pt>
                <c:pt idx="9">
                  <c:v>0.73858549686660691</c:v>
                </c:pt>
                <c:pt idx="10">
                  <c:v>0.9542286286145687</c:v>
                </c:pt>
                <c:pt idx="11">
                  <c:v>0.87217027856297258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2-41DA-BCED-E32992F41918}"/>
            </c:ext>
          </c:extLst>
        </c:ser>
        <c:ser>
          <c:idx val="2"/>
          <c:order val="2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0.94102416570770997</c:v>
                </c:pt>
                <c:pt idx="1">
                  <c:v>0.93212669683257909</c:v>
                </c:pt>
                <c:pt idx="2">
                  <c:v>1.0870299753825361</c:v>
                </c:pt>
                <c:pt idx="3">
                  <c:v>0.94894618375281359</c:v>
                </c:pt>
                <c:pt idx="4">
                  <c:v>1.060545905707196</c:v>
                </c:pt>
                <c:pt idx="5">
                  <c:v>1.0680852663633973</c:v>
                </c:pt>
                <c:pt idx="6">
                  <c:v>1.1099892724174922</c:v>
                </c:pt>
                <c:pt idx="7">
                  <c:v>1.0779322192722163</c:v>
                </c:pt>
                <c:pt idx="8">
                  <c:v>1.0306867998051632</c:v>
                </c:pt>
                <c:pt idx="9">
                  <c:v>0.96716282240654472</c:v>
                </c:pt>
                <c:pt idx="10">
                  <c:v>0.93361578316020521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2-41DA-BCED-E32992F41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varietal'!$M$20:$T$20</c:f>
              <c:numCache>
                <c:formatCode>0.0%</c:formatCode>
                <c:ptCount val="8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0.65667897626805916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2-412F-A860-7FB7714E102E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varietal'!$M$38:$T$38</c:f>
              <c:numCache>
                <c:formatCode>0.0%</c:formatCode>
                <c:ptCount val="8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9.4255943491447267E-2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2-412F-A860-7FB7714E102E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varietal'!$M$110:$T$110</c:f>
              <c:numCache>
                <c:formatCode>0.0%</c:formatCode>
                <c:ptCount val="8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5.7504697002034109E-2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2-412F-A860-7FB7714E1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varietal'!$M$167:$T$167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varietal'!$M$181:$T$181</c:f>
              <c:numCache>
                <c:formatCode>0.0%</c:formatCode>
                <c:ptCount val="8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0.65003515639704901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8-4B43-8481-8ECECE328DA2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varietal'!$M$167:$T$167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varietal'!$M$199:$T$199</c:f>
              <c:numCache>
                <c:formatCode>0.0%</c:formatCode>
                <c:ptCount val="8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0.10597692569547322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8-4B43-8481-8ECECE328DA2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varietal'!$M$167:$T$167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varietal'!$M$271:$T$271</c:f>
              <c:numCache>
                <c:formatCode>0.0%</c:formatCode>
                <c:ptCount val="8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5.828510300015078E-2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8-4B43-8481-8ECECE32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país'!$M$20:$T$20</c:f>
              <c:numCache>
                <c:formatCode>0.0%</c:formatCode>
                <c:ptCount val="8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0.24411356201449166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3-4F30-803D-DE9C583EE977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país'!$M$38:$T$38</c:f>
              <c:numCache>
                <c:formatCode>0.0%</c:formatCode>
                <c:ptCount val="8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0.22484874260829882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3-4F30-803D-DE9C583EE977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país'!$M$56:$T$56</c:f>
              <c:numCache>
                <c:formatCode>0.0%</c:formatCode>
                <c:ptCount val="8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5.0269662599116235E-2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3-4F30-803D-DE9C583EE977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país'!$M$74:$T$74</c:f>
              <c:numCache>
                <c:formatCode>0.0%</c:formatCode>
                <c:ptCount val="8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0.13118781022108508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63-4F30-803D-DE9C583EE977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país'!$M$92:$T$92</c:f>
              <c:numCache>
                <c:formatCode>0.0%</c:formatCode>
                <c:ptCount val="8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2.8707882127716605E-2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63-4F30-803D-DE9C583EE977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país'!$M$110:$T$110</c:f>
              <c:numCache>
                <c:formatCode>0.0%</c:formatCode>
                <c:ptCount val="8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1.2193630135662712E-2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3-4F30-803D-DE9C583EE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país'!$M$199:$T$199</c:f>
              <c:numCache>
                <c:formatCode>0.0%</c:formatCode>
                <c:ptCount val="8"/>
                <c:pt idx="0">
                  <c:v>0.39161841973928041</c:v>
                </c:pt>
                <c:pt idx="1">
                  <c:v>0.34806921847872707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0.2888191751945775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5-49F6-B35C-46DBEF0DE569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país'!$M$217:$T$217</c:f>
              <c:numCache>
                <c:formatCode>0.0%</c:formatCode>
                <c:ptCount val="8"/>
                <c:pt idx="0">
                  <c:v>0.11958274243178875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0.14060609376261121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5-49F6-B35C-46DBEF0DE569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país'!$M$235:$T$235</c:f>
              <c:numCache>
                <c:formatCode>0.0%</c:formatCode>
                <c:ptCount val="8"/>
                <c:pt idx="0">
                  <c:v>9.4860360559564164E-2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6.2672757525009629E-2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35-49F6-B35C-46DBEF0DE569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país'!$M$253:$T$253</c:f>
              <c:numCache>
                <c:formatCode>0.0%</c:formatCode>
                <c:ptCount val="8"/>
                <c:pt idx="0">
                  <c:v>6.2624536518460505E-2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0.12403555499721561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35-49F6-B35C-46DBEF0DE569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país'!$M$271:$T$271</c:f>
              <c:numCache>
                <c:formatCode>0.0%</c:formatCode>
                <c:ptCount val="8"/>
                <c:pt idx="0">
                  <c:v>4.5220919921171207E-2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3.072226111465139E-2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35-49F6-B35C-46DBEF0DE569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país'!$M$289:$T$289</c:f>
              <c:numCache>
                <c:formatCode>0.0%</c:formatCode>
                <c:ptCount val="8"/>
                <c:pt idx="0">
                  <c:v>2.8872359331908518E-2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2.0407718734454985E-2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35-49F6-B35C-46DBEF0D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tipo'!$R$60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tipo'!$R$61:$R$72</c:f>
              <c:numCache>
                <c:formatCode>#,##0.0</c:formatCode>
                <c:ptCount val="12"/>
                <c:pt idx="0">
                  <c:v>1313.4092000000001</c:v>
                </c:pt>
                <c:pt idx="1">
                  <c:v>1291.1410000000001</c:v>
                </c:pt>
                <c:pt idx="2">
                  <c:v>1284.8406</c:v>
                </c:pt>
                <c:pt idx="3">
                  <c:v>1281.6442999999999</c:v>
                </c:pt>
                <c:pt idx="4">
                  <c:v>1260.1742000000002</c:v>
                </c:pt>
                <c:pt idx="5">
                  <c:v>1252.1102000000001</c:v>
                </c:pt>
                <c:pt idx="6">
                  <c:v>1225.3944999999999</c:v>
                </c:pt>
                <c:pt idx="7">
                  <c:v>1213.7646</c:v>
                </c:pt>
                <c:pt idx="8">
                  <c:v>1195.5254</c:v>
                </c:pt>
                <c:pt idx="9">
                  <c:v>1174.8761</c:v>
                </c:pt>
                <c:pt idx="10">
                  <c:v>1175.0395000000001</c:v>
                </c:pt>
                <c:pt idx="11">
                  <c:v>1174.3912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A-4BC4-A538-ADCBF3D2F333}"/>
            </c:ext>
          </c:extLst>
        </c:ser>
        <c:ser>
          <c:idx val="1"/>
          <c:order val="1"/>
          <c:tx>
            <c:strRef>
              <c:f>'Venta total por tipo'!$S$60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tipo'!$S$61:$S$72</c:f>
              <c:numCache>
                <c:formatCode>#,##0.0</c:formatCode>
                <c:ptCount val="12"/>
                <c:pt idx="0">
                  <c:v>1161.1904</c:v>
                </c:pt>
                <c:pt idx="1">
                  <c:v>1156.8109999999999</c:v>
                </c:pt>
                <c:pt idx="2">
                  <c:v>1167.1170999999999</c:v>
                </c:pt>
                <c:pt idx="3">
                  <c:v>1162.1496</c:v>
                </c:pt>
                <c:pt idx="4">
                  <c:v>1159.4468999999999</c:v>
                </c:pt>
                <c:pt idx="5">
                  <c:v>1142.9596000000001</c:v>
                </c:pt>
                <c:pt idx="6">
                  <c:v>1134.9529</c:v>
                </c:pt>
                <c:pt idx="7">
                  <c:v>1137.3598999999999</c:v>
                </c:pt>
                <c:pt idx="8">
                  <c:v>1138.3380999999999</c:v>
                </c:pt>
                <c:pt idx="9">
                  <c:v>1140.2689</c:v>
                </c:pt>
                <c:pt idx="10">
                  <c:v>1118.7259999999999</c:v>
                </c:pt>
                <c:pt idx="11">
                  <c:v>1094.0002999999999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A-4BC4-A538-ADCBF3D2F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tipo'!$T$60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tipo'!$T$61:$T$72</c:f>
              <c:numCache>
                <c:formatCode>#,##0.0</c:formatCode>
                <c:ptCount val="12"/>
                <c:pt idx="0">
                  <c:v>1089.4095</c:v>
                </c:pt>
                <c:pt idx="1">
                  <c:v>1074.4919</c:v>
                </c:pt>
                <c:pt idx="2">
                  <c:v>1052.8082999999999</c:v>
                </c:pt>
                <c:pt idx="3">
                  <c:v>1038.4819</c:v>
                </c:pt>
                <c:pt idx="4">
                  <c:v>1029.5930000000001</c:v>
                </c:pt>
                <c:pt idx="5">
                  <c:v>1011.7277</c:v>
                </c:pt>
                <c:pt idx="6">
                  <c:v>1001.5237</c:v>
                </c:pt>
                <c:pt idx="7">
                  <c:v>987.3386999999999</c:v>
                </c:pt>
                <c:pt idx="8">
                  <c:v>974.97919999999999</c:v>
                </c:pt>
                <c:pt idx="9">
                  <c:v>972.26499999999999</c:v>
                </c:pt>
                <c:pt idx="10">
                  <c:v>970.84839999999997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A-4BC4-A538-ADCBF3D2F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'Venta total por tipo'!$N$20:$T$20</c:f>
              <c:numCache>
                <c:formatCode>0.0%</c:formatCode>
                <c:ptCount val="7"/>
                <c:pt idx="0">
                  <c:v>0.19721160662845871</c:v>
                </c:pt>
                <c:pt idx="1">
                  <c:v>0.18777591257156556</c:v>
                </c:pt>
                <c:pt idx="2">
                  <c:v>0.22287031877019911</c:v>
                </c:pt>
                <c:pt idx="3">
                  <c:v>0.2876536623535485</c:v>
                </c:pt>
                <c:pt idx="4">
                  <c:v>0.27930468212537368</c:v>
                </c:pt>
                <c:pt idx="5">
                  <c:v>0.27088073569226745</c:v>
                </c:pt>
                <c:pt idx="6">
                  <c:v>0.26375415939313723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A-4E7B-A413-81C1A856161C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'Venta total por tipo'!$N$38:$T$38</c:f>
              <c:numCache>
                <c:formatCode>0.0%</c:formatCode>
                <c:ptCount val="7"/>
                <c:pt idx="0">
                  <c:v>0.7595769435668277</c:v>
                </c:pt>
                <c:pt idx="1">
                  <c:v>0.7528646544083204</c:v>
                </c:pt>
                <c:pt idx="2">
                  <c:v>0.72768615283627114</c:v>
                </c:pt>
                <c:pt idx="3">
                  <c:v>0.68526955944232681</c:v>
                </c:pt>
                <c:pt idx="4">
                  <c:v>0.68978395197060549</c:v>
                </c:pt>
                <c:pt idx="5">
                  <c:v>0.6873130590463038</c:v>
                </c:pt>
                <c:pt idx="6">
                  <c:v>0.68993195526174289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A-4E7B-A413-81C1A856161C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'Venta total por tipo'!$N$56:$T$56</c:f>
              <c:numCache>
                <c:formatCode>0.0%</c:formatCode>
                <c:ptCount val="7"/>
                <c:pt idx="0">
                  <c:v>3.9929052560259748E-2</c:v>
                </c:pt>
                <c:pt idx="1">
                  <c:v>3.54273346352868E-2</c:v>
                </c:pt>
                <c:pt idx="2">
                  <c:v>2.8131700415584798E-2</c:v>
                </c:pt>
                <c:pt idx="3">
                  <c:v>2.4006789234523967E-2</c:v>
                </c:pt>
                <c:pt idx="4">
                  <c:v>2.691226490150038E-2</c:v>
                </c:pt>
                <c:pt idx="5">
                  <c:v>3.7536211050617385E-2</c:v>
                </c:pt>
                <c:pt idx="6">
                  <c:v>4.1789419959301355E-2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8A-4E7B-A413-81C1A856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varietal'!$M$20:$R$20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varietal'!$M$38:$R$38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varietal'!$M$110:$R$110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varietal'!$M$167:$R$167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varietal'!$M$181:$R$181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varietal'!$M$167:$R$167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varietal'!$M$199:$R$199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varietal'!$M$167:$R$167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varietal'!$M$271:$R$271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variedad'!$Q$6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variedad'!$L$43:$L$54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variedad'!$Q$43:$Q$54</c:f>
              <c:numCache>
                <c:formatCode>0.0</c:formatCode>
                <c:ptCount val="12"/>
                <c:pt idx="0">
                  <c:v>11.1874</c:v>
                </c:pt>
                <c:pt idx="1">
                  <c:v>11.053099999999999</c:v>
                </c:pt>
                <c:pt idx="2">
                  <c:v>11.2486</c:v>
                </c:pt>
                <c:pt idx="3">
                  <c:v>11.0768</c:v>
                </c:pt>
                <c:pt idx="4">
                  <c:v>10.6675</c:v>
                </c:pt>
                <c:pt idx="5">
                  <c:v>10.204000000000001</c:v>
                </c:pt>
                <c:pt idx="6">
                  <c:v>9.8666999999999998</c:v>
                </c:pt>
                <c:pt idx="7">
                  <c:v>9.3806000000000012</c:v>
                </c:pt>
                <c:pt idx="8">
                  <c:v>8.3491000000000017</c:v>
                </c:pt>
                <c:pt idx="9">
                  <c:v>7.6937000000000006</c:v>
                </c:pt>
                <c:pt idx="10">
                  <c:v>6.8751000000000007</c:v>
                </c:pt>
                <c:pt idx="11">
                  <c:v>6.7026000000000012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8-4869-8DD5-7B1F38A35301}"/>
            </c:ext>
          </c:extLst>
        </c:ser>
        <c:ser>
          <c:idx val="1"/>
          <c:order val="1"/>
          <c:tx>
            <c:strRef>
              <c:f>'Despacho por variedad'!$R$6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variedad'!$L$43:$L$54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variedad'!$R$43:$R$54</c:f>
              <c:numCache>
                <c:formatCode>0.0</c:formatCode>
                <c:ptCount val="12"/>
                <c:pt idx="0">
                  <c:v>7.2795000000000005</c:v>
                </c:pt>
                <c:pt idx="1">
                  <c:v>7.4405000000000001</c:v>
                </c:pt>
                <c:pt idx="2">
                  <c:v>7.1139999999999999</c:v>
                </c:pt>
                <c:pt idx="3">
                  <c:v>7.5950999999999995</c:v>
                </c:pt>
                <c:pt idx="4">
                  <c:v>7.4730999999999996</c:v>
                </c:pt>
                <c:pt idx="5">
                  <c:v>8.1684000000000001</c:v>
                </c:pt>
                <c:pt idx="6">
                  <c:v>8.3440999999999992</c:v>
                </c:pt>
                <c:pt idx="7">
                  <c:v>8.7108999999999988</c:v>
                </c:pt>
                <c:pt idx="8">
                  <c:v>8.8679999999999986</c:v>
                </c:pt>
                <c:pt idx="9">
                  <c:v>8.8554999999999993</c:v>
                </c:pt>
                <c:pt idx="10">
                  <c:v>9.4725999999999999</c:v>
                </c:pt>
                <c:pt idx="11">
                  <c:v>9.7117000000000004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variedad'!$S$6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variedad'!$L$43:$L$54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variedad'!$S$43:$S$54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</c:v>
                </c:pt>
                <c:pt idx="5">
                  <c:v>9.793099999999999</c:v>
                </c:pt>
                <c:pt idx="6">
                  <c:v>9.8841999999999999</c:v>
                </c:pt>
                <c:pt idx="7">
                  <c:v>9.7865999999999982</c:v>
                </c:pt>
                <c:pt idx="8">
                  <c:v>9.922699999999999</c:v>
                </c:pt>
                <c:pt idx="9">
                  <c:v>10.009499999999999</c:v>
                </c:pt>
                <c:pt idx="10">
                  <c:v>9.4655999999999985</c:v>
                </c:pt>
                <c:pt idx="11">
                  <c:v>8.9267999999999983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país'!$M$20:$R$20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país'!$M$38:$R$38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país'!$M$56:$R$56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país'!$M$74:$R$74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país'!$M$92:$R$92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país'!$M$6:$R$6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país'!$M$110:$R$110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Jun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Traslado'!$G$75:$G$86</c:f>
              <c:numCache>
                <c:formatCode>#,##0</c:formatCode>
                <c:ptCount val="12"/>
                <c:pt idx="0">
                  <c:v>6431.5353995508067</c:v>
                </c:pt>
                <c:pt idx="1">
                  <c:v>6173.6702241576513</c:v>
                </c:pt>
                <c:pt idx="2">
                  <c:v>7984.0254482108676</c:v>
                </c:pt>
                <c:pt idx="3">
                  <c:v>9303.7556477273756</c:v>
                </c:pt>
                <c:pt idx="4">
                  <c:v>9661.2652942836758</c:v>
                </c:pt>
                <c:pt idx="5">
                  <c:v>8772.1964519121157</c:v>
                </c:pt>
                <c:pt idx="6">
                  <c:v>8969.1996064839204</c:v>
                </c:pt>
                <c:pt idx="7">
                  <c:v>8713.3507177716201</c:v>
                </c:pt>
                <c:pt idx="8">
                  <c:v>8153.7818525868252</c:v>
                </c:pt>
                <c:pt idx="9">
                  <c:v>8566.4623087215532</c:v>
                </c:pt>
                <c:pt idx="10">
                  <c:v>8084.2769807550294</c:v>
                </c:pt>
                <c:pt idx="11">
                  <c:v>6925.0096311166017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C-4B41-BBCF-DCD6D04F0984}"/>
            </c:ext>
          </c:extLst>
        </c:ser>
        <c:ser>
          <c:idx val="1"/>
          <c:order val="1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Traslado'!$H$75:$H$86</c:f>
              <c:numCache>
                <c:formatCode>#,##0</c:formatCode>
                <c:ptCount val="12"/>
                <c:pt idx="0">
                  <c:v>8000.4727985940899</c:v>
                </c:pt>
                <c:pt idx="1">
                  <c:v>8547.7738214675192</c:v>
                </c:pt>
                <c:pt idx="2">
                  <c:v>8860.0440754206411</c:v>
                </c:pt>
                <c:pt idx="3">
                  <c:v>10794.131957316897</c:v>
                </c:pt>
                <c:pt idx="4">
                  <c:v>9380.5520485009074</c:v>
                </c:pt>
                <c:pt idx="5">
                  <c:v>10613.865704734379</c:v>
                </c:pt>
                <c:pt idx="6">
                  <c:v>9990.2116161014001</c:v>
                </c:pt>
                <c:pt idx="7">
                  <c:v>10448.814818056348</c:v>
                </c:pt>
                <c:pt idx="8">
                  <c:v>9621.2584065020892</c:v>
                </c:pt>
                <c:pt idx="9">
                  <c:v>9304.5292855099997</c:v>
                </c:pt>
                <c:pt idx="10">
                  <c:v>9618.9622000000018</c:v>
                </c:pt>
                <c:pt idx="11">
                  <c:v>11805.43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C-4B41-BBCF-DCD6D04F0984}"/>
            </c:ext>
          </c:extLst>
        </c:ser>
        <c:ser>
          <c:idx val="2"/>
          <c:order val="2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12020.264150943396</c:v>
                </c:pt>
                <c:pt idx="1">
                  <c:v>13584.154520253958</c:v>
                </c:pt>
                <c:pt idx="2">
                  <c:v>11796.407051391427</c:v>
                </c:pt>
                <c:pt idx="3">
                  <c:v>14807.740600910785</c:v>
                </c:pt>
                <c:pt idx="4">
                  <c:v>11815.996385605649</c:v>
                </c:pt>
                <c:pt idx="5">
                  <c:v>10854.295552760897</c:v>
                </c:pt>
                <c:pt idx="6">
                  <c:v>11852.875833324644</c:v>
                </c:pt>
                <c:pt idx="7">
                  <c:v>15997.210806885509</c:v>
                </c:pt>
                <c:pt idx="8">
                  <c:v>16020.764138823535</c:v>
                </c:pt>
                <c:pt idx="9">
                  <c:v>14108.187403911646</c:v>
                </c:pt>
                <c:pt idx="10">
                  <c:v>14357.572392483466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2C-4B41-BBCF-DCD6D04F0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Jun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Traslado'!$G$109:$G$120</c:f>
              <c:numCache>
                <c:formatCode>#,##0</c:formatCode>
                <c:ptCount val="12"/>
                <c:pt idx="0">
                  <c:v>6051.2790537925121</c:v>
                </c:pt>
                <c:pt idx="1">
                  <c:v>6238.493990142847</c:v>
                </c:pt>
                <c:pt idx="2">
                  <c:v>7847.5448333433778</c:v>
                </c:pt>
                <c:pt idx="3">
                  <c:v>9095.8554902806354</c:v>
                </c:pt>
                <c:pt idx="4">
                  <c:v>8152.9111437359488</c:v>
                </c:pt>
                <c:pt idx="5">
                  <c:v>7533.7416524041555</c:v>
                </c:pt>
                <c:pt idx="6">
                  <c:v>8565.900912805042</c:v>
                </c:pt>
                <c:pt idx="7">
                  <c:v>8633.2540111205217</c:v>
                </c:pt>
                <c:pt idx="8">
                  <c:v>7832.447824286829</c:v>
                </c:pt>
                <c:pt idx="9">
                  <c:v>7327.3038937027859</c:v>
                </c:pt>
                <c:pt idx="10">
                  <c:v>5784.5781578125079</c:v>
                </c:pt>
                <c:pt idx="11">
                  <c:v>7289.6230730128473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C-469D-8E4D-02CFA919616C}"/>
            </c:ext>
          </c:extLst>
        </c:ser>
        <c:ser>
          <c:idx val="1"/>
          <c:order val="1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Traslado'!$H$109:$H$120</c:f>
              <c:numCache>
                <c:formatCode>#,##0</c:formatCode>
                <c:ptCount val="12"/>
                <c:pt idx="0">
                  <c:v>6221.2268894696354</c:v>
                </c:pt>
                <c:pt idx="1">
                  <c:v>6483.3463823528737</c:v>
                </c:pt>
                <c:pt idx="2">
                  <c:v>6644.1138008916178</c:v>
                </c:pt>
                <c:pt idx="3">
                  <c:v>9043.0020889118205</c:v>
                </c:pt>
                <c:pt idx="4">
                  <c:v>7986.0576694873735</c:v>
                </c:pt>
                <c:pt idx="5">
                  <c:v>8164.0560436345177</c:v>
                </c:pt>
                <c:pt idx="6">
                  <c:v>8043.0266835884395</c:v>
                </c:pt>
                <c:pt idx="7">
                  <c:v>6327.9228323811967</c:v>
                </c:pt>
                <c:pt idx="8">
                  <c:v>7536.9690419906992</c:v>
                </c:pt>
                <c:pt idx="9">
                  <c:v>6029.6111309599992</c:v>
                </c:pt>
                <c:pt idx="10">
                  <c:v>6058.2687900000001</c:v>
                </c:pt>
                <c:pt idx="11">
                  <c:v>7102.08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C-469D-8E4D-02CFA919616C}"/>
            </c:ext>
          </c:extLst>
        </c:ser>
        <c:ser>
          <c:idx val="2"/>
          <c:order val="2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7112.367924528301</c:v>
                </c:pt>
                <c:pt idx="1">
                  <c:v>6331.869802378611</c:v>
                </c:pt>
                <c:pt idx="2">
                  <c:v>10197.26602862765</c:v>
                </c:pt>
                <c:pt idx="3">
                  <c:v>9478.1584726416768</c:v>
                </c:pt>
                <c:pt idx="4">
                  <c:v>9293.2360827481934</c:v>
                </c:pt>
                <c:pt idx="5">
                  <c:v>8396.3545240349686</c:v>
                </c:pt>
                <c:pt idx="6">
                  <c:v>8289.5173656467323</c:v>
                </c:pt>
                <c:pt idx="7">
                  <c:v>11134.170091267679</c:v>
                </c:pt>
                <c:pt idx="8">
                  <c:v>13491.73655030635</c:v>
                </c:pt>
                <c:pt idx="9">
                  <c:v>13264.049968843017</c:v>
                </c:pt>
                <c:pt idx="10">
                  <c:v>9478.8974911421701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C-469D-8E4D-02CFA9196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Jun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20332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Traslado'!$G$92:$G$103</c:f>
              <c:numCache>
                <c:formatCode>#,##0</c:formatCode>
                <c:ptCount val="12"/>
                <c:pt idx="0">
                  <c:v>6215.6976772677663</c:v>
                </c:pt>
                <c:pt idx="1">
                  <c:v>5709.0909353210172</c:v>
                </c:pt>
                <c:pt idx="2">
                  <c:v>5836.4407720431927</c:v>
                </c:pt>
                <c:pt idx="3">
                  <c:v>9008.9488518068429</c:v>
                </c:pt>
                <c:pt idx="4">
                  <c:v>6989.1448239149713</c:v>
                </c:pt>
                <c:pt idx="5">
                  <c:v>7568.2961563326353</c:v>
                </c:pt>
                <c:pt idx="6">
                  <c:v>8006.8643089412608</c:v>
                </c:pt>
                <c:pt idx="7">
                  <c:v>7384.524563899623</c:v>
                </c:pt>
                <c:pt idx="8">
                  <c:v>6915.0402368061141</c:v>
                </c:pt>
                <c:pt idx="9">
                  <c:v>5216.4936533552709</c:v>
                </c:pt>
                <c:pt idx="10">
                  <c:v>6200.953923812971</c:v>
                </c:pt>
                <c:pt idx="11">
                  <c:v>6124.3277825457153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E-4062-90B5-E37336C87051}"/>
            </c:ext>
          </c:extLst>
        </c:ser>
        <c:ser>
          <c:idx val="1"/>
          <c:order val="1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Traslado'!$H$92:$H$103</c:f>
              <c:numCache>
                <c:formatCode>#,##0</c:formatCode>
                <c:ptCount val="12"/>
                <c:pt idx="0">
                  <c:v>7803.2806644385864</c:v>
                </c:pt>
                <c:pt idx="1">
                  <c:v>8753.2632365160807</c:v>
                </c:pt>
                <c:pt idx="2">
                  <c:v>8969.4396601382377</c:v>
                </c:pt>
                <c:pt idx="3">
                  <c:v>11701.175885012677</c:v>
                </c:pt>
                <c:pt idx="4">
                  <c:v>11081.072626955034</c:v>
                </c:pt>
                <c:pt idx="5">
                  <c:v>8477.1024854004991</c:v>
                </c:pt>
                <c:pt idx="6">
                  <c:v>8935.7325384397773</c:v>
                </c:pt>
                <c:pt idx="7">
                  <c:v>7035.0648453203648</c:v>
                </c:pt>
                <c:pt idx="8">
                  <c:v>7825.8328645824586</c:v>
                </c:pt>
                <c:pt idx="9">
                  <c:v>8499.7270654900003</c:v>
                </c:pt>
                <c:pt idx="10">
                  <c:v>7843.42382</c:v>
                </c:pt>
                <c:pt idx="11">
                  <c:v>8194.7000000000007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E-4062-90B5-E37336C87051}"/>
            </c:ext>
          </c:extLst>
        </c:ser>
        <c:ser>
          <c:idx val="2"/>
          <c:order val="2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7326.3584905660373</c:v>
                </c:pt>
                <c:pt idx="1">
                  <c:v>7972.9231869802397</c:v>
                </c:pt>
                <c:pt idx="2">
                  <c:v>8939.5787527676439</c:v>
                </c:pt>
                <c:pt idx="3">
                  <c:v>10575.912422521878</c:v>
                </c:pt>
                <c:pt idx="4">
                  <c:v>11947.49306628386</c:v>
                </c:pt>
                <c:pt idx="5">
                  <c:v>8814.9436378896335</c:v>
                </c:pt>
                <c:pt idx="6">
                  <c:v>9020.5542227742117</c:v>
                </c:pt>
                <c:pt idx="7">
                  <c:v>11724.315492399859</c:v>
                </c:pt>
                <c:pt idx="8">
                  <c:v>10864.465529991225</c:v>
                </c:pt>
                <c:pt idx="9">
                  <c:v>9493.018105088564</c:v>
                </c:pt>
                <c:pt idx="10">
                  <c:v>10442.112357095568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E-4062-90B5-E37336C87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Jun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Traslado'!$G$74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Traslado'!$G$126:$G$137</c:f>
              <c:numCache>
                <c:formatCode>#,##0</c:formatCode>
                <c:ptCount val="12"/>
                <c:pt idx="0">
                  <c:v>6304.5327310282701</c:v>
                </c:pt>
                <c:pt idx="1">
                  <c:v>6164.3635755971218</c:v>
                </c:pt>
                <c:pt idx="2">
                  <c:v>7766.2823561946852</c:v>
                </c:pt>
                <c:pt idx="3">
                  <c:v>9215.5322420039811</c:v>
                </c:pt>
                <c:pt idx="4">
                  <c:v>9059.0459606341465</c:v>
                </c:pt>
                <c:pt idx="5">
                  <c:v>8344.5292761893561</c:v>
                </c:pt>
                <c:pt idx="6">
                  <c:v>8752.5021376550085</c:v>
                </c:pt>
                <c:pt idx="7">
                  <c:v>8659.2265623291769</c:v>
                </c:pt>
                <c:pt idx="8">
                  <c:v>7954.6228072506592</c:v>
                </c:pt>
                <c:pt idx="9">
                  <c:v>8178.5934787104561</c:v>
                </c:pt>
                <c:pt idx="10">
                  <c:v>7118.8609251687649</c:v>
                </c:pt>
                <c:pt idx="11">
                  <c:v>7025.6838828435684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7-4D25-B9E8-983DC878D5F9}"/>
            </c:ext>
          </c:extLst>
        </c:ser>
        <c:ser>
          <c:idx val="1"/>
          <c:order val="1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Traslado'!$H$126:$H$137</c:f>
              <c:numCache>
                <c:formatCode>#,##0</c:formatCode>
                <c:ptCount val="12"/>
                <c:pt idx="0">
                  <c:v>7353.9524854325427</c:v>
                </c:pt>
                <c:pt idx="1">
                  <c:v>7554.0571901635703</c:v>
                </c:pt>
                <c:pt idx="2">
                  <c:v>8219.3436683780255</c:v>
                </c:pt>
                <c:pt idx="3">
                  <c:v>10148.792970290675</c:v>
                </c:pt>
                <c:pt idx="4">
                  <c:v>9007.4094691722676</c:v>
                </c:pt>
                <c:pt idx="5">
                  <c:v>9721.6578163612103</c:v>
                </c:pt>
                <c:pt idx="6">
                  <c:v>8807.9136823031658</c:v>
                </c:pt>
                <c:pt idx="7">
                  <c:v>9065.7706973539716</c:v>
                </c:pt>
                <c:pt idx="8">
                  <c:v>8788.4427232411472</c:v>
                </c:pt>
                <c:pt idx="9">
                  <c:v>8271.0467229099995</c:v>
                </c:pt>
                <c:pt idx="10">
                  <c:v>8041.5583400000005</c:v>
                </c:pt>
                <c:pt idx="11">
                  <c:v>8718.52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7-4D25-B9E8-983DC878D5F9}"/>
            </c:ext>
          </c:extLst>
        </c:ser>
        <c:ser>
          <c:idx val="2"/>
          <c:order val="2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9540.0943396226412</c:v>
                </c:pt>
                <c:pt idx="1">
                  <c:v>10944.978985960835</c:v>
                </c:pt>
                <c:pt idx="2">
                  <c:v>11320.306364340822</c:v>
                </c:pt>
                <c:pt idx="3">
                  <c:v>11526.628477208673</c:v>
                </c:pt>
                <c:pt idx="4">
                  <c:v>11248.985511284425</c:v>
                </c:pt>
                <c:pt idx="5">
                  <c:v>9853.9770581138946</c:v>
                </c:pt>
                <c:pt idx="6">
                  <c:v>9685.0151776323037</c:v>
                </c:pt>
                <c:pt idx="7">
                  <c:v>12737.44450495948</c:v>
                </c:pt>
                <c:pt idx="8">
                  <c:v>13650.319227954946</c:v>
                </c:pt>
                <c:pt idx="9">
                  <c:v>12234.157314699363</c:v>
                </c:pt>
                <c:pt idx="10">
                  <c:v>11409.343155187489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7-4D25-B9E8-983DC878D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tipo'!$M$17:$T$17</c:f>
              <c:numCache>
                <c:formatCode>0.0</c:formatCode>
                <c:ptCount val="8"/>
                <c:pt idx="0">
                  <c:v>210.350379</c:v>
                </c:pt>
                <c:pt idx="1">
                  <c:v>190.66301300000001</c:v>
                </c:pt>
                <c:pt idx="2">
                  <c:v>127.06300000000002</c:v>
                </c:pt>
                <c:pt idx="3">
                  <c:v>208.84109999999998</c:v>
                </c:pt>
                <c:pt idx="4">
                  <c:v>248.5565</c:v>
                </c:pt>
                <c:pt idx="5">
                  <c:v>248.39139999999998</c:v>
                </c:pt>
                <c:pt idx="6">
                  <c:v>274.2296</c:v>
                </c:pt>
                <c:pt idx="7">
                  <c:v>225.39500000000001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tipo'!$M$35:$T$35</c:f>
              <c:numCache>
                <c:formatCode>0.0</c:formatCode>
                <c:ptCount val="8"/>
                <c:pt idx="0" formatCode="#,##0.0">
                  <c:v>692.45104900000001</c:v>
                </c:pt>
                <c:pt idx="1">
                  <c:v>665.06040000000007</c:v>
                </c:pt>
                <c:pt idx="2">
                  <c:v>634.38250000000005</c:v>
                </c:pt>
                <c:pt idx="3">
                  <c:v>636.71080000000006</c:v>
                </c:pt>
                <c:pt idx="4">
                  <c:v>661.1889000000001</c:v>
                </c:pt>
                <c:pt idx="5">
                  <c:v>552.48349999999994</c:v>
                </c:pt>
                <c:pt idx="6">
                  <c:v>524.7283000000001</c:v>
                </c:pt>
                <c:pt idx="7">
                  <c:v>503.48059999999998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tipo'!$M$53:$T$53</c:f>
              <c:numCache>
                <c:formatCode>0.0</c:formatCode>
                <c:ptCount val="8"/>
                <c:pt idx="0">
                  <c:v>45.899721000000007</c:v>
                </c:pt>
                <c:pt idx="1">
                  <c:v>40.407289999999996</c:v>
                </c:pt>
                <c:pt idx="2">
                  <c:v>32.308399999999999</c:v>
                </c:pt>
                <c:pt idx="3">
                  <c:v>28.764699999999998</c:v>
                </c:pt>
                <c:pt idx="4">
                  <c:v>26.004199999999997</c:v>
                </c:pt>
                <c:pt idx="5">
                  <c:v>32.801000000000002</c:v>
                </c:pt>
                <c:pt idx="6">
                  <c:v>40.620600000000003</c:v>
                </c:pt>
                <c:pt idx="7">
                  <c:v>34.2517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tipo'!$M$71:$T$71</c:f>
              <c:numCache>
                <c:formatCode>0.0</c:formatCode>
                <c:ptCount val="8"/>
                <c:pt idx="0" formatCode="#,##0.0">
                  <c:v>952.13688100000002</c:v>
                </c:pt>
                <c:pt idx="1">
                  <c:v>900.3282999999999</c:v>
                </c:pt>
                <c:pt idx="2">
                  <c:v>837.57490000000007</c:v>
                </c:pt>
                <c:pt idx="3">
                  <c:v>880.46949999999993</c:v>
                </c:pt>
                <c:pt idx="4">
                  <c:v>940.7555000000001</c:v>
                </c:pt>
                <c:pt idx="5">
                  <c:v>838.62630000000001</c:v>
                </c:pt>
                <c:pt idx="6">
                  <c:v>844.85110000000009</c:v>
                </c:pt>
                <c:pt idx="7">
                  <c:v>766.41150000000005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envase'!$M$17:$T$17</c:f>
              <c:numCache>
                <c:formatCode>0.0</c:formatCode>
                <c:ptCount val="8"/>
                <c:pt idx="0">
                  <c:v>37.656121999999996</c:v>
                </c:pt>
                <c:pt idx="1">
                  <c:v>36.455600000000004</c:v>
                </c:pt>
                <c:pt idx="2">
                  <c:v>33.128100000000003</c:v>
                </c:pt>
                <c:pt idx="3">
                  <c:v>31.068400000000004</c:v>
                </c:pt>
                <c:pt idx="4">
                  <c:v>35.477999999999994</c:v>
                </c:pt>
                <c:pt idx="5">
                  <c:v>32.131799999999998</c:v>
                </c:pt>
                <c:pt idx="6">
                  <c:v>29.462599999999998</c:v>
                </c:pt>
                <c:pt idx="7">
                  <c:v>27.2623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variedad'!$Q$6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variedad'!$L$61:$L$72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variedad'!$Q$61:$Q$72</c:f>
              <c:numCache>
                <c:formatCode>0.0</c:formatCode>
                <c:ptCount val="12"/>
                <c:pt idx="0">
                  <c:v>10.801599999999999</c:v>
                </c:pt>
                <c:pt idx="1">
                  <c:v>10.5991</c:v>
                </c:pt>
                <c:pt idx="2">
                  <c:v>10.2186</c:v>
                </c:pt>
                <c:pt idx="3">
                  <c:v>10.3025</c:v>
                </c:pt>
                <c:pt idx="4">
                  <c:v>10.638500000000001</c:v>
                </c:pt>
                <c:pt idx="5">
                  <c:v>10.546600000000002</c:v>
                </c:pt>
                <c:pt idx="6">
                  <c:v>10.769500000000001</c:v>
                </c:pt>
                <c:pt idx="7">
                  <c:v>11.3149</c:v>
                </c:pt>
                <c:pt idx="8">
                  <c:v>11.254</c:v>
                </c:pt>
                <c:pt idx="9">
                  <c:v>11.603300000000001</c:v>
                </c:pt>
                <c:pt idx="10">
                  <c:v>12.020700000000001</c:v>
                </c:pt>
                <c:pt idx="11">
                  <c:v>12.277800000000001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2-41DC-9A49-AD45E5529DF9}"/>
            </c:ext>
          </c:extLst>
        </c:ser>
        <c:ser>
          <c:idx val="1"/>
          <c:order val="1"/>
          <c:tx>
            <c:strRef>
              <c:f>'Despacho por variedad'!$R$6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variedad'!$L$61:$L$72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variedad'!$R$61:$R$72</c:f>
              <c:numCache>
                <c:formatCode>0.0</c:formatCode>
                <c:ptCount val="12"/>
                <c:pt idx="0">
                  <c:v>12.0862</c:v>
                </c:pt>
                <c:pt idx="1">
                  <c:v>12.1076</c:v>
                </c:pt>
                <c:pt idx="2">
                  <c:v>12.043200000000001</c:v>
                </c:pt>
                <c:pt idx="3">
                  <c:v>11.979600000000001</c:v>
                </c:pt>
                <c:pt idx="4">
                  <c:v>11.0512</c:v>
                </c:pt>
                <c:pt idx="5">
                  <c:v>11.663499999999999</c:v>
                </c:pt>
                <c:pt idx="6">
                  <c:v>11.4132</c:v>
                </c:pt>
                <c:pt idx="7">
                  <c:v>11.208600000000001</c:v>
                </c:pt>
                <c:pt idx="8">
                  <c:v>11.176400000000001</c:v>
                </c:pt>
                <c:pt idx="9">
                  <c:v>9.8793000000000006</c:v>
                </c:pt>
                <c:pt idx="10">
                  <c:v>9.2579999999999991</c:v>
                </c:pt>
                <c:pt idx="11">
                  <c:v>9.0280000000000005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variedad'!$S$6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variedad'!$L$61:$L$72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variedad'!$S$61:$S$72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9.4266000000000005</c:v>
                </c:pt>
                <c:pt idx="4">
                  <c:v>10.670999999999999</c:v>
                </c:pt>
                <c:pt idx="5">
                  <c:v>13.324400000000001</c:v>
                </c:pt>
                <c:pt idx="6">
                  <c:v>12.8193</c:v>
                </c:pt>
                <c:pt idx="7">
                  <c:v>13.226700000000001</c:v>
                </c:pt>
                <c:pt idx="8">
                  <c:v>13.9213</c:v>
                </c:pt>
                <c:pt idx="9">
                  <c:v>14.4604</c:v>
                </c:pt>
                <c:pt idx="10">
                  <c:v>14.948</c:v>
                </c:pt>
                <c:pt idx="11">
                  <c:v>14.9506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envase'!$M$35:$T$35</c:f>
              <c:numCache>
                <c:formatCode>#,##0.0</c:formatCode>
                <c:ptCount val="8"/>
                <c:pt idx="0">
                  <c:v>526.63330600000006</c:v>
                </c:pt>
                <c:pt idx="1">
                  <c:v>492.23439999999994</c:v>
                </c:pt>
                <c:pt idx="2">
                  <c:v>466.19470000000001</c:v>
                </c:pt>
                <c:pt idx="3">
                  <c:v>493.9255</c:v>
                </c:pt>
                <c:pt idx="4" formatCode="0.0">
                  <c:v>561.17220000000009</c:v>
                </c:pt>
                <c:pt idx="5" formatCode="0.0">
                  <c:v>503.30410000000012</c:v>
                </c:pt>
                <c:pt idx="6" formatCode="0.0">
                  <c:v>529.39929999999993</c:v>
                </c:pt>
                <c:pt idx="7" formatCode="0.0">
                  <c:v>470.87700000000007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envase'!$M$53:$T$53</c:f>
              <c:numCache>
                <c:formatCode>#,##0.0</c:formatCode>
                <c:ptCount val="8"/>
                <c:pt idx="0">
                  <c:v>384.25962400000003</c:v>
                </c:pt>
                <c:pt idx="1">
                  <c:v>341.83630000000005</c:v>
                </c:pt>
                <c:pt idx="2">
                  <c:v>339.69560000000007</c:v>
                </c:pt>
                <c:pt idx="3">
                  <c:v>355.23769999999996</c:v>
                </c:pt>
                <c:pt idx="4" formatCode="0.0">
                  <c:v>341.02250000000004</c:v>
                </c:pt>
                <c:pt idx="5" formatCode="0.0">
                  <c:v>297.76000000000005</c:v>
                </c:pt>
                <c:pt idx="6" formatCode="0.0">
                  <c:v>281.21769999999998</c:v>
                </c:pt>
                <c:pt idx="7" formatCode="0.0">
                  <c:v>264.0813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envase'!$M$71:$T$71</c:f>
              <c:numCache>
                <c:formatCode>0.0</c:formatCode>
                <c:ptCount val="8"/>
                <c:pt idx="0">
                  <c:v>3.5878289999999282</c:v>
                </c:pt>
                <c:pt idx="1">
                  <c:v>29.801999999999978</c:v>
                </c:pt>
                <c:pt idx="2">
                  <c:v>-1.4435000000000255</c:v>
                </c:pt>
                <c:pt idx="3">
                  <c:v>0.23790000000001443</c:v>
                </c:pt>
                <c:pt idx="4">
                  <c:v>3.0828000000000073</c:v>
                </c:pt>
                <c:pt idx="5">
                  <c:v>5.430399999999997</c:v>
                </c:pt>
                <c:pt idx="6">
                  <c:v>4.771500000000005</c:v>
                </c:pt>
                <c:pt idx="7">
                  <c:v>4.1909000000000098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Noviembre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envase'!$M$89:$T$89</c:f>
              <c:numCache>
                <c:formatCode>#,##0.0</c:formatCode>
                <c:ptCount val="8"/>
                <c:pt idx="0">
                  <c:v>952.13688100000002</c:v>
                </c:pt>
                <c:pt idx="1">
                  <c:v>900.3282999999999</c:v>
                </c:pt>
                <c:pt idx="2">
                  <c:v>837.57490000000007</c:v>
                </c:pt>
                <c:pt idx="3">
                  <c:v>880.46949999999993</c:v>
                </c:pt>
                <c:pt idx="4">
                  <c:v>940.7555000000001</c:v>
                </c:pt>
                <c:pt idx="5" formatCode="0.0">
                  <c:v>838.62630000000001</c:v>
                </c:pt>
                <c:pt idx="6" formatCode="0.0">
                  <c:v>844.85110000000009</c:v>
                </c:pt>
                <c:pt idx="7" formatCode="0.0">
                  <c:v>766.41150000000005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color'!$M$17:$T$17</c:f>
              <c:numCache>
                <c:formatCode>0.0</c:formatCode>
                <c:ptCount val="8"/>
                <c:pt idx="0">
                  <c:v>162.250079</c:v>
                </c:pt>
                <c:pt idx="1">
                  <c:v>170.90100000000001</c:v>
                </c:pt>
                <c:pt idx="2">
                  <c:v>145.91349999999997</c:v>
                </c:pt>
                <c:pt idx="3">
                  <c:v>145.93719999999999</c:v>
                </c:pt>
                <c:pt idx="4">
                  <c:v>137.01809999999998</c:v>
                </c:pt>
                <c:pt idx="5">
                  <c:v>148.8227</c:v>
                </c:pt>
                <c:pt idx="6">
                  <c:v>154.94540000000001</c:v>
                </c:pt>
                <c:pt idx="7">
                  <c:v>150.23429999999999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color'!$M$35:$T$35</c:f>
              <c:numCache>
                <c:formatCode>0.0</c:formatCode>
                <c:ptCount val="8"/>
                <c:pt idx="0">
                  <c:v>32.157379999999996</c:v>
                </c:pt>
                <c:pt idx="1">
                  <c:v>26.959700000000002</c:v>
                </c:pt>
                <c:pt idx="2">
                  <c:v>31.8047</c:v>
                </c:pt>
                <c:pt idx="3">
                  <c:v>35.367699999999999</c:v>
                </c:pt>
                <c:pt idx="4">
                  <c:v>39.640900000000002</c:v>
                </c:pt>
                <c:pt idx="5">
                  <c:v>37.819899999999997</c:v>
                </c:pt>
                <c:pt idx="6">
                  <c:v>40.682400000000001</c:v>
                </c:pt>
                <c:pt idx="7">
                  <c:v>31.1647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color'!$M$53:$T$53</c:f>
              <c:numCache>
                <c:formatCode>0.0</c:formatCode>
                <c:ptCount val="8"/>
                <c:pt idx="0">
                  <c:v>44.471057999999999</c:v>
                </c:pt>
                <c:pt idx="1">
                  <c:v>39.317999999999998</c:v>
                </c:pt>
                <c:pt idx="2">
                  <c:v>31.293799999999997</c:v>
                </c:pt>
                <c:pt idx="3">
                  <c:v>27.416699999999999</c:v>
                </c:pt>
                <c:pt idx="4">
                  <c:v>25.599299999999999</c:v>
                </c:pt>
                <c:pt idx="5">
                  <c:v>30.319900000000004</c:v>
                </c:pt>
                <c:pt idx="6">
                  <c:v>37.079700000000003</c:v>
                </c:pt>
                <c:pt idx="7">
                  <c:v>29.919899999999998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color'!$M$71:$T$71</c:f>
              <c:numCache>
                <c:formatCode>0.0</c:formatCode>
                <c:ptCount val="8"/>
                <c:pt idx="0">
                  <c:v>234.63203399999998</c:v>
                </c:pt>
                <c:pt idx="1">
                  <c:v>237.17839999999998</c:v>
                </c:pt>
                <c:pt idx="2">
                  <c:v>209.01200000000003</c:v>
                </c:pt>
                <c:pt idx="3">
                  <c:v>208.72159999999997</c:v>
                </c:pt>
                <c:pt idx="4">
                  <c:v>202.25830000000002</c:v>
                </c:pt>
                <c:pt idx="5">
                  <c:v>216.96250000000001</c:v>
                </c:pt>
                <c:pt idx="6">
                  <c:v>232.70750000000001</c:v>
                </c:pt>
                <c:pt idx="7">
                  <c:v>211.31889999999999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color'!$M$89:$T$89</c:f>
              <c:numCache>
                <c:formatCode>0.0</c:formatCode>
                <c:ptCount val="8"/>
                <c:pt idx="0">
                  <c:v>534.4425359999999</c:v>
                </c:pt>
                <c:pt idx="1">
                  <c:v>494.10489999999999</c:v>
                </c:pt>
                <c:pt idx="2">
                  <c:v>471.88170000000002</c:v>
                </c:pt>
                <c:pt idx="3">
                  <c:v>487.9271</c:v>
                </c:pt>
                <c:pt idx="4">
                  <c:v>524.17070000000001</c:v>
                </c:pt>
                <c:pt idx="5">
                  <c:v>403.66089999999997</c:v>
                </c:pt>
                <c:pt idx="6">
                  <c:v>369.78250000000003</c:v>
                </c:pt>
                <c:pt idx="7">
                  <c:v>353.24580000000003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color'!$M$107:$T$107</c:f>
              <c:numCache>
                <c:formatCode>0.0</c:formatCode>
                <c:ptCount val="8"/>
                <c:pt idx="0">
                  <c:v>188.84740699999998</c:v>
                </c:pt>
                <c:pt idx="1">
                  <c:v>163.69580000000002</c:v>
                </c:pt>
                <c:pt idx="2">
                  <c:v>151.38220000000001</c:v>
                </c:pt>
                <c:pt idx="3">
                  <c:v>179.79040000000001</c:v>
                </c:pt>
                <c:pt idx="4">
                  <c:v>208.91550000000001</c:v>
                </c:pt>
                <c:pt idx="5">
                  <c:v>210.57150000000001</c:v>
                </c:pt>
                <c:pt idx="6">
                  <c:v>233.54740000000004</c:v>
                </c:pt>
                <c:pt idx="7">
                  <c:v>194.24039999999999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variedad'!$Q$6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variedad'!$L$79:$L$90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variedad'!$Q$79:$Q$90</c:f>
              <c:numCache>
                <c:formatCode>0.0</c:formatCode>
                <c:ptCount val="12"/>
                <c:pt idx="0">
                  <c:v>4.9223999999999988</c:v>
                </c:pt>
                <c:pt idx="1">
                  <c:v>4.8481999999999994</c:v>
                </c:pt>
                <c:pt idx="2">
                  <c:v>4.9680999999999997</c:v>
                </c:pt>
                <c:pt idx="3">
                  <c:v>5.1672000000000002</c:v>
                </c:pt>
                <c:pt idx="4">
                  <c:v>5.2244000000000002</c:v>
                </c:pt>
                <c:pt idx="5">
                  <c:v>5.1288</c:v>
                </c:pt>
                <c:pt idx="6">
                  <c:v>4.9548000000000005</c:v>
                </c:pt>
                <c:pt idx="7">
                  <c:v>5.0947999999999993</c:v>
                </c:pt>
                <c:pt idx="8">
                  <c:v>5.0789</c:v>
                </c:pt>
                <c:pt idx="9">
                  <c:v>5.3016000000000005</c:v>
                </c:pt>
                <c:pt idx="10">
                  <c:v>5.0436000000000005</c:v>
                </c:pt>
                <c:pt idx="11">
                  <c:v>5.0266000000000002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8-454C-B3FE-0E70FDFF2652}"/>
            </c:ext>
          </c:extLst>
        </c:ser>
        <c:ser>
          <c:idx val="1"/>
          <c:order val="1"/>
          <c:tx>
            <c:strRef>
              <c:f>'Despacho por variedad'!$R$6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variedad'!$L$79:$L$90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variedad'!$R$79:$R$90</c:f>
              <c:numCache>
                <c:formatCode>0.0</c:formatCode>
                <c:ptCount val="12"/>
                <c:pt idx="0">
                  <c:v>4.8127999999999993</c:v>
                </c:pt>
                <c:pt idx="1">
                  <c:v>4.7736999999999998</c:v>
                </c:pt>
                <c:pt idx="2">
                  <c:v>4.7412000000000001</c:v>
                </c:pt>
                <c:pt idx="3">
                  <c:v>4.4819000000000004</c:v>
                </c:pt>
                <c:pt idx="4">
                  <c:v>4.3021000000000003</c:v>
                </c:pt>
                <c:pt idx="5">
                  <c:v>4.0966000000000005</c:v>
                </c:pt>
                <c:pt idx="6">
                  <c:v>4.3681000000000001</c:v>
                </c:pt>
                <c:pt idx="7">
                  <c:v>4.2659000000000002</c:v>
                </c:pt>
                <c:pt idx="8">
                  <c:v>4.6783000000000001</c:v>
                </c:pt>
                <c:pt idx="9">
                  <c:v>4.5202999999999998</c:v>
                </c:pt>
                <c:pt idx="10">
                  <c:v>4.3204000000000002</c:v>
                </c:pt>
                <c:pt idx="11">
                  <c:v>4.2857000000000003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variedad'!$S$6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variedad'!$L$79:$L$90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variedad'!$S$79:$S$90</c:f>
              <c:numCache>
                <c:formatCode>0.0</c:formatCode>
                <c:ptCount val="12"/>
                <c:pt idx="0">
                  <c:v>4.3481000000000005</c:v>
                </c:pt>
                <c:pt idx="1">
                  <c:v>4.2915000000000001</c:v>
                </c:pt>
                <c:pt idx="2">
                  <c:v>4.2185000000000006</c:v>
                </c:pt>
                <c:pt idx="3">
                  <c:v>4.3734999999999999</c:v>
                </c:pt>
                <c:pt idx="4">
                  <c:v>4.4236000000000004</c:v>
                </c:pt>
                <c:pt idx="5">
                  <c:v>4.6024000000000012</c:v>
                </c:pt>
                <c:pt idx="6">
                  <c:v>4.4608000000000008</c:v>
                </c:pt>
                <c:pt idx="7">
                  <c:v>4.4931000000000001</c:v>
                </c:pt>
                <c:pt idx="8">
                  <c:v>3.9972999999999996</c:v>
                </c:pt>
                <c:pt idx="9">
                  <c:v>3.9565999999999995</c:v>
                </c:pt>
                <c:pt idx="10">
                  <c:v>4.0633999999999997</c:v>
                </c:pt>
                <c:pt idx="11">
                  <c:v>4.0546999999999995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color'!$M$125:$T$125</c:f>
              <c:numCache>
                <c:formatCode>0.0</c:formatCode>
                <c:ptCount val="8"/>
                <c:pt idx="0">
                  <c:v>3.5311349999999999</c:v>
                </c:pt>
                <c:pt idx="1">
                  <c:v>4.1616999999999997</c:v>
                </c:pt>
                <c:pt idx="2">
                  <c:v>4.3021000000000003</c:v>
                </c:pt>
                <c:pt idx="3">
                  <c:v>3.6025999999999994</c:v>
                </c:pt>
                <c:pt idx="4">
                  <c:v>5.0039999999999996</c:v>
                </c:pt>
                <c:pt idx="5">
                  <c:v>6.5703000000000005</c:v>
                </c:pt>
                <c:pt idx="6">
                  <c:v>7.8918999999999997</c:v>
                </c:pt>
                <c:pt idx="7">
                  <c:v>6.6945999999999994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color'!$M$143:$T$143</c:f>
              <c:numCache>
                <c:formatCode>0.0</c:formatCode>
                <c:ptCount val="8"/>
                <c:pt idx="0">
                  <c:v>716.188984</c:v>
                </c:pt>
                <c:pt idx="1">
                  <c:v>661.96240000000012</c:v>
                </c:pt>
                <c:pt idx="2">
                  <c:v>627.56599999999992</c:v>
                </c:pt>
                <c:pt idx="3">
                  <c:v>671.32010000000002</c:v>
                </c:pt>
                <c:pt idx="4">
                  <c:v>738.0902000000001</c:v>
                </c:pt>
                <c:pt idx="5">
                  <c:v>620.80269999999996</c:v>
                </c:pt>
                <c:pt idx="6">
                  <c:v>611.22180000000003</c:v>
                </c:pt>
                <c:pt idx="7">
                  <c:v>554.18079999999998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color'!$M$161:$T$161</c:f>
              <c:numCache>
                <c:formatCode>#,##0.0</c:formatCode>
                <c:ptCount val="8"/>
                <c:pt idx="0">
                  <c:v>1040.8595810000002</c:v>
                </c:pt>
                <c:pt idx="1">
                  <c:v>900.3282999999999</c:v>
                </c:pt>
                <c:pt idx="2">
                  <c:v>837.57490000000007</c:v>
                </c:pt>
                <c:pt idx="3">
                  <c:v>880.46949999999993</c:v>
                </c:pt>
                <c:pt idx="4" formatCode="0.0">
                  <c:v>940.7555000000001</c:v>
                </c:pt>
                <c:pt idx="5" formatCode="0.0">
                  <c:v>838.62630000000001</c:v>
                </c:pt>
                <c:pt idx="6" formatCode="0.0">
                  <c:v>844.85110000000009</c:v>
                </c:pt>
                <c:pt idx="7" formatCode="0.0">
                  <c:v>766.41150000000005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variedad'!$M$16:$T$16</c:f>
              <c:numCache>
                <c:formatCode>0.0</c:formatCode>
                <c:ptCount val="8"/>
                <c:pt idx="0">
                  <c:v>85.851090000000013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136.30180000000001</c:v>
                </c:pt>
                <c:pt idx="7">
                  <c:v>126.07600000000001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variedad'!$M$34:$T$34</c:f>
              <c:numCache>
                <c:formatCode>0.0</c:formatCode>
                <c:ptCount val="8"/>
                <c:pt idx="0">
                  <c:v>32.741489000000001</c:v>
                </c:pt>
                <c:pt idx="1">
                  <c:v>27.903172999999999</c:v>
                </c:pt>
                <c:pt idx="2">
                  <c:v>32.447150000000001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35.679399999999994</c:v>
                </c:pt>
                <c:pt idx="6">
                  <c:v>36.826000000000001</c:v>
                </c:pt>
                <c:pt idx="7">
                  <c:v>26.235500000000002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variedad'!$M$52:$T$52</c:f>
              <c:numCache>
                <c:formatCode>0.0</c:formatCode>
                <c:ptCount val="8"/>
                <c:pt idx="0">
                  <c:v>12.006394999999998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10.009499999999999</c:v>
                </c:pt>
                <c:pt idx="7">
                  <c:v>5.7934000000000001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variedad'!$M$70:$T$70</c:f>
              <c:numCache>
                <c:formatCode>0.0</c:formatCode>
                <c:ptCount val="8"/>
                <c:pt idx="0">
                  <c:v>14.385767999999999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14.4604</c:v>
                </c:pt>
                <c:pt idx="7">
                  <c:v>10.0151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variedad'!$M$88:$T$88</c:f>
              <c:numCache>
                <c:formatCode>0.0</c:formatCode>
                <c:ptCount val="8"/>
                <c:pt idx="0">
                  <c:v>4.5251160000000006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4.5202999999999998</c:v>
                </c:pt>
                <c:pt idx="6">
                  <c:v>3.9565999999999995</c:v>
                </c:pt>
                <c:pt idx="7">
                  <c:v>4.0335000000000001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variedad'!$M$106:$T$106</c:f>
              <c:numCache>
                <c:formatCode>0.0</c:formatCode>
                <c:ptCount val="8"/>
                <c:pt idx="0">
                  <c:v>9.3945289999999986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11.1647</c:v>
                </c:pt>
                <c:pt idx="6">
                  <c:v>9.7094999999999985</c:v>
                </c:pt>
                <c:pt idx="7">
                  <c:v>9.5086999999999993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variedad'!$M$124:$T$124</c:f>
              <c:numCache>
                <c:formatCode>0.0</c:formatCode>
                <c:ptCount val="8"/>
                <c:pt idx="0">
                  <c:v>11.712269999999998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17.1556</c:v>
                </c:pt>
                <c:pt idx="7">
                  <c:v>11.284099999999999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variedad'!$Q$6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variedad'!$L$97:$L$108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variedad'!$Q$97:$Q$108</c:f>
              <c:numCache>
                <c:formatCode>0.0</c:formatCode>
                <c:ptCount val="12"/>
                <c:pt idx="0">
                  <c:v>8.9390000000000001</c:v>
                </c:pt>
                <c:pt idx="1">
                  <c:v>8.8960999999999988</c:v>
                </c:pt>
                <c:pt idx="2">
                  <c:v>9.168099999999999</c:v>
                </c:pt>
                <c:pt idx="3">
                  <c:v>9.0131999999999977</c:v>
                </c:pt>
                <c:pt idx="4">
                  <c:v>8.8110999999999997</c:v>
                </c:pt>
                <c:pt idx="5">
                  <c:v>9.0671999999999997</c:v>
                </c:pt>
                <c:pt idx="6">
                  <c:v>9.1066000000000003</c:v>
                </c:pt>
                <c:pt idx="7">
                  <c:v>9.4518999999999984</c:v>
                </c:pt>
                <c:pt idx="8">
                  <c:v>9.5098999999999982</c:v>
                </c:pt>
                <c:pt idx="9">
                  <c:v>10.002699999999999</c:v>
                </c:pt>
                <c:pt idx="10">
                  <c:v>10.527899999999999</c:v>
                </c:pt>
                <c:pt idx="11">
                  <c:v>10.952699999999998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7-45DD-82CD-9B0301FF1CD0}"/>
            </c:ext>
          </c:extLst>
        </c:ser>
        <c:ser>
          <c:idx val="1"/>
          <c:order val="1"/>
          <c:tx>
            <c:strRef>
              <c:f>'Despacho por variedad'!$R$6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variedad'!$L$97:$L$108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variedad'!$R$97:$R$108</c:f>
              <c:numCache>
                <c:formatCode>0.0</c:formatCode>
                <c:ptCount val="12"/>
                <c:pt idx="0">
                  <c:v>11.208999999999998</c:v>
                </c:pt>
                <c:pt idx="1">
                  <c:v>11.126599999999998</c:v>
                </c:pt>
                <c:pt idx="2">
                  <c:v>11.430699999999998</c:v>
                </c:pt>
                <c:pt idx="3">
                  <c:v>11.956899999999999</c:v>
                </c:pt>
                <c:pt idx="4">
                  <c:v>12.2005</c:v>
                </c:pt>
                <c:pt idx="5">
                  <c:v>12.0534</c:v>
                </c:pt>
                <c:pt idx="6">
                  <c:v>12.187200000000001</c:v>
                </c:pt>
                <c:pt idx="7">
                  <c:v>12.0604</c:v>
                </c:pt>
                <c:pt idx="8">
                  <c:v>11.773399999999999</c:v>
                </c:pt>
                <c:pt idx="9">
                  <c:v>11.1647</c:v>
                </c:pt>
                <c:pt idx="10">
                  <c:v>10.344399999999998</c:v>
                </c:pt>
                <c:pt idx="11">
                  <c:v>10.000799999999998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variedad'!$S$6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variedad'!$L$97:$L$108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variedad'!$S$97:$S$108</c:f>
              <c:numCache>
                <c:formatCode>0.0</c:formatCode>
                <c:ptCount val="12"/>
                <c:pt idx="0">
                  <c:v>9.7123000000000008</c:v>
                </c:pt>
                <c:pt idx="1">
                  <c:v>9.8335999999999988</c:v>
                </c:pt>
                <c:pt idx="2">
                  <c:v>9.6321999999999992</c:v>
                </c:pt>
                <c:pt idx="3">
                  <c:v>8.9139999999999997</c:v>
                </c:pt>
                <c:pt idx="4">
                  <c:v>8.6249000000000002</c:v>
                </c:pt>
                <c:pt idx="5">
                  <c:v>8.780899999999999</c:v>
                </c:pt>
                <c:pt idx="6">
                  <c:v>8.8310999999999993</c:v>
                </c:pt>
                <c:pt idx="7">
                  <c:v>8.3503999999999987</c:v>
                </c:pt>
                <c:pt idx="8">
                  <c:v>9.3545999999999996</c:v>
                </c:pt>
                <c:pt idx="9">
                  <c:v>9.7094999999999985</c:v>
                </c:pt>
                <c:pt idx="10">
                  <c:v>10.293399999999998</c:v>
                </c:pt>
                <c:pt idx="11">
                  <c:v>10.505199999999999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variedad'!$M$142:$T$142</c:f>
              <c:numCache>
                <c:formatCode>0.0</c:formatCode>
                <c:ptCount val="8"/>
                <c:pt idx="0">
                  <c:v>782.42431299999987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620.99890000000005</c:v>
                </c:pt>
                <c:pt idx="6">
                  <c:v>628.76549999999997</c:v>
                </c:pt>
                <c:pt idx="7">
                  <c:v>552.34249999999997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variedad'!$M$160:$T$160</c:f>
              <c:numCache>
                <c:formatCode>0.0</c:formatCode>
                <c:ptCount val="8"/>
                <c:pt idx="0" formatCode="#,##0.0">
                  <c:v>961.08738100000005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857.18490000000008</c:v>
                </c:pt>
                <c:pt idx="7">
                  <c:v>742.1332000000001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tipo'!$M$17:$T$17</c:f>
              <c:numCache>
                <c:formatCode>0.0</c:formatCode>
                <c:ptCount val="8"/>
                <c:pt idx="0">
                  <c:v>39.282229999999998</c:v>
                </c:pt>
                <c:pt idx="1">
                  <c:v>26.471900000000002</c:v>
                </c:pt>
                <c:pt idx="2">
                  <c:v>76.840199999999996</c:v>
                </c:pt>
                <c:pt idx="3">
                  <c:v>84.900300000000001</c:v>
                </c:pt>
                <c:pt idx="4">
                  <c:v>147.18440000000001</c:v>
                </c:pt>
                <c:pt idx="5">
                  <c:v>73.509399999999985</c:v>
                </c:pt>
                <c:pt idx="6">
                  <c:v>34.357599999999998</c:v>
                </c:pt>
                <c:pt idx="7">
                  <c:v>18.850200000000001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tipo'!$M$35:$T$35</c:f>
              <c:numCache>
                <c:formatCode>0.0</c:formatCode>
                <c:ptCount val="8"/>
                <c:pt idx="0">
                  <c:v>215.86893200000003</c:v>
                </c:pt>
                <c:pt idx="1">
                  <c:v>198.32160000000002</c:v>
                </c:pt>
                <c:pt idx="2">
                  <c:v>189.83440000000004</c:v>
                </c:pt>
                <c:pt idx="3">
                  <c:v>209.33080000000001</c:v>
                </c:pt>
                <c:pt idx="4">
                  <c:v>255.55369999999999</c:v>
                </c:pt>
                <c:pt idx="5">
                  <c:v>258.66900000000004</c:v>
                </c:pt>
                <c:pt idx="6">
                  <c:v>233.124</c:v>
                </c:pt>
                <c:pt idx="7">
                  <c:v>180.82900000000001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tipo'!$M$53:$T$53</c:f>
              <c:numCache>
                <c:formatCode>0.0</c:formatCode>
                <c:ptCount val="8"/>
                <c:pt idx="0">
                  <c:v>3.0669200000000001</c:v>
                </c:pt>
                <c:pt idx="1">
                  <c:v>3.3308999999999997</c:v>
                </c:pt>
                <c:pt idx="2">
                  <c:v>3.4803000000000006</c:v>
                </c:pt>
                <c:pt idx="3">
                  <c:v>3.2614000000000001</c:v>
                </c:pt>
                <c:pt idx="4">
                  <c:v>3.0255999999999998</c:v>
                </c:pt>
                <c:pt idx="5">
                  <c:v>4.1664000000000003</c:v>
                </c:pt>
                <c:pt idx="6">
                  <c:v>6.3916000000000004</c:v>
                </c:pt>
                <c:pt idx="7">
                  <c:v>4.6867999999999999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tipo'!$M$71:$T$71</c:f>
              <c:numCache>
                <c:formatCode>0.0</c:formatCode>
                <c:ptCount val="8"/>
                <c:pt idx="0">
                  <c:v>258.33753100000001</c:v>
                </c:pt>
                <c:pt idx="1">
                  <c:v>228.23419999999999</c:v>
                </c:pt>
                <c:pt idx="2">
                  <c:v>270.31569999999999</c:v>
                </c:pt>
                <c:pt idx="3">
                  <c:v>297.52959999999996</c:v>
                </c:pt>
                <c:pt idx="4">
                  <c:v>405.78220000000005</c:v>
                </c:pt>
                <c:pt idx="5">
                  <c:v>336.41320000000002</c:v>
                </c:pt>
                <c:pt idx="6">
                  <c:v>273.87489999999997</c:v>
                </c:pt>
                <c:pt idx="7">
                  <c:v>204.43690000000001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envase'!$M$17:$T$17</c:f>
              <c:numCache>
                <c:formatCode>0.0</c:formatCode>
                <c:ptCount val="8"/>
                <c:pt idx="0">
                  <c:v>205.27591199999998</c:v>
                </c:pt>
                <c:pt idx="1">
                  <c:v>193.99569999999997</c:v>
                </c:pt>
                <c:pt idx="2">
                  <c:v>186.57170000000002</c:v>
                </c:pt>
                <c:pt idx="3">
                  <c:v>191.37610000000004</c:v>
                </c:pt>
                <c:pt idx="4">
                  <c:v>201.73179999999996</c:v>
                </c:pt>
                <c:pt idx="5">
                  <c:v>217.36750000000001</c:v>
                </c:pt>
                <c:pt idx="6">
                  <c:v>201.47059999999999</c:v>
                </c:pt>
                <c:pt idx="7">
                  <c:v>158.72110000000001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envase'!$M$35:$T$35</c:f>
              <c:numCache>
                <c:formatCode>0.0</c:formatCode>
                <c:ptCount val="8"/>
                <c:pt idx="0">
                  <c:v>215.86893200000003</c:v>
                </c:pt>
                <c:pt idx="1">
                  <c:v>34.238599999999998</c:v>
                </c:pt>
                <c:pt idx="2">
                  <c:v>83.744199999999992</c:v>
                </c:pt>
                <c:pt idx="3">
                  <c:v>106.03630000000001</c:v>
                </c:pt>
                <c:pt idx="4">
                  <c:v>204.04540000000003</c:v>
                </c:pt>
                <c:pt idx="5">
                  <c:v>119.04559999999999</c:v>
                </c:pt>
                <c:pt idx="6">
                  <c:v>72.027000000000001</c:v>
                </c:pt>
                <c:pt idx="7">
                  <c:v>45.716000000000008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Noviembre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envase'!$M$53:$T$53</c:f>
              <c:numCache>
                <c:formatCode>0.0</c:formatCode>
                <c:ptCount val="8"/>
                <c:pt idx="0">
                  <c:v>258.33740599999999</c:v>
                </c:pt>
                <c:pt idx="1">
                  <c:v>228.23430000000002</c:v>
                </c:pt>
                <c:pt idx="2">
                  <c:v>270.31589999999994</c:v>
                </c:pt>
                <c:pt idx="3">
                  <c:v>297.41239999999999</c:v>
                </c:pt>
                <c:pt idx="4">
                  <c:v>405.77720000000005</c:v>
                </c:pt>
                <c:pt idx="5">
                  <c:v>336.41309999999999</c:v>
                </c:pt>
                <c:pt idx="6">
                  <c:v>273.49759999999998</c:v>
                </c:pt>
                <c:pt idx="7">
                  <c:v>204.43709999999999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envase'!$M$70:$T$70</c:f>
              <c:numCache>
                <c:formatCode>0.0</c:formatCode>
                <c:ptCount val="8"/>
                <c:pt idx="0">
                  <c:v>763.6335499999999</c:v>
                </c:pt>
                <c:pt idx="1">
                  <c:v>765.65600000000006</c:v>
                </c:pt>
                <c:pt idx="2">
                  <c:v>758.17700000000002</c:v>
                </c:pt>
                <c:pt idx="3">
                  <c:v>734.29499999999985</c:v>
                </c:pt>
                <c:pt idx="4">
                  <c:v>706.95099999999991</c:v>
                </c:pt>
                <c:pt idx="5">
                  <c:v>814.1160000000001</c:v>
                </c:pt>
                <c:pt idx="6">
                  <c:v>775.25800000000004</c:v>
                </c:pt>
                <c:pt idx="7">
                  <c:v>669.71500000000003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variedad'!$Q$6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variedad'!$L$115:$L$126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variedad'!$Q$115:$Q$126</c:f>
              <c:numCache>
                <c:formatCode>0.0</c:formatCode>
                <c:ptCount val="12"/>
                <c:pt idx="0">
                  <c:v>12.414300000000001</c:v>
                </c:pt>
                <c:pt idx="1">
                  <c:v>12.568499999999998</c:v>
                </c:pt>
                <c:pt idx="2">
                  <c:v>12.2873</c:v>
                </c:pt>
                <c:pt idx="3">
                  <c:v>11.640999999999998</c:v>
                </c:pt>
                <c:pt idx="4">
                  <c:v>11.053000000000001</c:v>
                </c:pt>
                <c:pt idx="5">
                  <c:v>11.3581</c:v>
                </c:pt>
                <c:pt idx="6">
                  <c:v>11.5145</c:v>
                </c:pt>
                <c:pt idx="7">
                  <c:v>11.543699999999999</c:v>
                </c:pt>
                <c:pt idx="8">
                  <c:v>11.7416</c:v>
                </c:pt>
                <c:pt idx="9">
                  <c:v>12.2559</c:v>
                </c:pt>
                <c:pt idx="10">
                  <c:v>13.607999999999999</c:v>
                </c:pt>
                <c:pt idx="11">
                  <c:v>13.770299999999999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5-4AB9-A85F-DCBED3F3658F}"/>
            </c:ext>
          </c:extLst>
        </c:ser>
        <c:ser>
          <c:idx val="1"/>
          <c:order val="1"/>
          <c:tx>
            <c:strRef>
              <c:f>'Despacho por variedad'!$R$6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variedad'!$L$115:$L$126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variedad'!$R$115:$R$126</c:f>
              <c:numCache>
                <c:formatCode>0.0</c:formatCode>
                <c:ptCount val="12"/>
                <c:pt idx="0">
                  <c:v>14.097299999999999</c:v>
                </c:pt>
                <c:pt idx="1">
                  <c:v>13.804399999999999</c:v>
                </c:pt>
                <c:pt idx="2">
                  <c:v>13.938599999999997</c:v>
                </c:pt>
                <c:pt idx="3">
                  <c:v>14.0654</c:v>
                </c:pt>
                <c:pt idx="4">
                  <c:v>13.818799999999998</c:v>
                </c:pt>
                <c:pt idx="5">
                  <c:v>13.780899999999999</c:v>
                </c:pt>
                <c:pt idx="6">
                  <c:v>14.094099999999997</c:v>
                </c:pt>
                <c:pt idx="7">
                  <c:v>14.870899999999999</c:v>
                </c:pt>
                <c:pt idx="8">
                  <c:v>15.192699999999999</c:v>
                </c:pt>
                <c:pt idx="9">
                  <c:v>15.240399999999998</c:v>
                </c:pt>
                <c:pt idx="10">
                  <c:v>14.494599999999998</c:v>
                </c:pt>
                <c:pt idx="11">
                  <c:v>14.847199999999999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variedad'!$S$6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variedad'!$L$115:$L$126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variedad'!$S$115:$S$126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17.4724</c:v>
                </c:pt>
                <c:pt idx="6">
                  <c:v>17.386400000000002</c:v>
                </c:pt>
                <c:pt idx="7">
                  <c:v>17.3324</c:v>
                </c:pt>
                <c:pt idx="8">
                  <c:v>17.5016</c:v>
                </c:pt>
                <c:pt idx="9">
                  <c:v>17.1556</c:v>
                </c:pt>
                <c:pt idx="10">
                  <c:v>16.8477</c:v>
                </c:pt>
                <c:pt idx="11">
                  <c:v>16.192999999999998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envase'!$M$88:$T$88</c:f>
              <c:numCache>
                <c:formatCode>0.0</c:formatCode>
                <c:ptCount val="8"/>
                <c:pt idx="0">
                  <c:v>53.361120000000007</c:v>
                </c:pt>
                <c:pt idx="1">
                  <c:v>48.896999999999998</c:v>
                </c:pt>
                <c:pt idx="2">
                  <c:v>64.774000000000001</c:v>
                </c:pt>
                <c:pt idx="3">
                  <c:v>64.7</c:v>
                </c:pt>
                <c:pt idx="4">
                  <c:v>87.171999999999997</c:v>
                </c:pt>
                <c:pt idx="5">
                  <c:v>74.811000000000007</c:v>
                </c:pt>
                <c:pt idx="6">
                  <c:v>60.856000000000002</c:v>
                </c:pt>
                <c:pt idx="7">
                  <c:v>45.679000000000002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Noviembre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envase'!$M$106:$T$106</c:f>
              <c:numCache>
                <c:formatCode>0.0</c:formatCode>
                <c:ptCount val="8"/>
                <c:pt idx="0">
                  <c:v>816.99466999999993</c:v>
                </c:pt>
                <c:pt idx="1">
                  <c:v>814.553</c:v>
                </c:pt>
                <c:pt idx="2">
                  <c:v>822.95099999999991</c:v>
                </c:pt>
                <c:pt idx="3">
                  <c:v>798.995</c:v>
                </c:pt>
                <c:pt idx="4">
                  <c:v>794.12300000000005</c:v>
                </c:pt>
                <c:pt idx="5">
                  <c:v>888.92700000000002</c:v>
                </c:pt>
                <c:pt idx="6">
                  <c:v>836.11399999999992</c:v>
                </c:pt>
                <c:pt idx="7">
                  <c:v>715.39399999999978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envase'!$M$123:$T$123</c:f>
              <c:numCache>
                <c:formatCode>0.00</c:formatCode>
                <c:ptCount val="8"/>
                <c:pt idx="0">
                  <c:v>3.7200348670232675</c:v>
                </c:pt>
                <c:pt idx="1">
                  <c:v>3.9467678922780256</c:v>
                </c:pt>
                <c:pt idx="2">
                  <c:v>4.0637299225981218</c:v>
                </c:pt>
                <c:pt idx="3">
                  <c:v>3.836921120244376</c:v>
                </c:pt>
                <c:pt idx="4">
                  <c:v>3.5044103111160463</c:v>
                </c:pt>
                <c:pt idx="5">
                  <c:v>3.7453437151368076</c:v>
                </c:pt>
                <c:pt idx="6">
                  <c:v>3.8479956877082815</c:v>
                </c:pt>
                <c:pt idx="7">
                  <c:v>4.2194453037434849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envase'!$M$141:$T$141</c:f>
              <c:numCache>
                <c:formatCode>0.00</c:formatCode>
                <c:ptCount val="8"/>
                <c:pt idx="0">
                  <c:v>0.24719221754430137</c:v>
                </c:pt>
                <c:pt idx="1">
                  <c:v>1.4281249817457491</c:v>
                </c:pt>
                <c:pt idx="2">
                  <c:v>0.77347446151494681</c:v>
                </c:pt>
                <c:pt idx="3">
                  <c:v>0.61016840459352129</c:v>
                </c:pt>
                <c:pt idx="4">
                  <c:v>0.42721864839883666</c:v>
                </c:pt>
                <c:pt idx="5">
                  <c:v>0.62842305805506471</c:v>
                </c:pt>
                <c:pt idx="6">
                  <c:v>0.8449053827037083</c:v>
                </c:pt>
                <c:pt idx="7">
                  <c:v>0.99919065535042417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Noviembre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envase'!$M$159:$T$159</c:f>
              <c:numCache>
                <c:formatCode>0.00</c:formatCode>
                <c:ptCount val="8"/>
                <c:pt idx="0">
                  <c:v>3.1625101554205433</c:v>
                </c:pt>
                <c:pt idx="1">
                  <c:v>3.5689333286013536</c:v>
                </c:pt>
                <c:pt idx="2">
                  <c:v>3.0444047131522787</c:v>
                </c:pt>
                <c:pt idx="3">
                  <c:v>2.6864885256969786</c:v>
                </c:pt>
                <c:pt idx="4">
                  <c:v>1.9570419432141577</c:v>
                </c:pt>
                <c:pt idx="5">
                  <c:v>2.6423673751111361</c:v>
                </c:pt>
                <c:pt idx="6">
                  <c:v>3.05711640614031</c:v>
                </c:pt>
                <c:pt idx="7">
                  <c:v>3.499335492432635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varietal'!$M$13:$T$13</c:f>
              <c:numCache>
                <c:formatCode>0.0</c:formatCode>
                <c:ptCount val="8"/>
                <c:pt idx="0">
                  <c:v>121.48381000000003</c:v>
                </c:pt>
                <c:pt idx="1">
                  <c:v>125.532106</c:v>
                </c:pt>
                <c:pt idx="2">
                  <c:v>118.2572</c:v>
                </c:pt>
                <c:pt idx="3">
                  <c:v>122.0069</c:v>
                </c:pt>
                <c:pt idx="4">
                  <c:v>136.7901</c:v>
                </c:pt>
                <c:pt idx="5">
                  <c:v>162.58440000000002</c:v>
                </c:pt>
                <c:pt idx="6">
                  <c:v>156.911417</c:v>
                </c:pt>
                <c:pt idx="7">
                  <c:v>131.460579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varietal'!$M$31:$T$31</c:f>
              <c:numCache>
                <c:formatCode>0.0</c:formatCode>
                <c:ptCount val="8"/>
                <c:pt idx="0">
                  <c:v>21.263056999999996</c:v>
                </c:pt>
                <c:pt idx="1">
                  <c:v>19.990304000000002</c:v>
                </c:pt>
                <c:pt idx="2">
                  <c:v>17.293199999999999</c:v>
                </c:pt>
                <c:pt idx="3">
                  <c:v>17.627600000000001</c:v>
                </c:pt>
                <c:pt idx="4">
                  <c:v>19.995699999999999</c:v>
                </c:pt>
                <c:pt idx="5">
                  <c:v>24.645499999999998</c:v>
                </c:pt>
                <c:pt idx="6">
                  <c:v>21.824426000000003</c:v>
                </c:pt>
                <c:pt idx="7">
                  <c:v>18.834157000000001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varietal'!$M$49:$T$49</c:f>
              <c:numCache>
                <c:formatCode>0.0</c:formatCode>
                <c:ptCount val="8"/>
                <c:pt idx="0">
                  <c:v>2.3986079999999994</c:v>
                </c:pt>
                <c:pt idx="1">
                  <c:v>2.2387779999999999</c:v>
                </c:pt>
                <c:pt idx="2">
                  <c:v>2.0902000000000003</c:v>
                </c:pt>
                <c:pt idx="3">
                  <c:v>4.2266999999999992</c:v>
                </c:pt>
                <c:pt idx="4">
                  <c:v>5.8773</c:v>
                </c:pt>
                <c:pt idx="5">
                  <c:v>6.1580999999999992</c:v>
                </c:pt>
                <c:pt idx="6">
                  <c:v>4.2267790000000005</c:v>
                </c:pt>
                <c:pt idx="7">
                  <c:v>2.291512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varietal'!$M$67:$T$67</c:f>
              <c:numCache>
                <c:formatCode>0.0</c:formatCode>
                <c:ptCount val="8"/>
                <c:pt idx="0">
                  <c:v>4.084284000000002</c:v>
                </c:pt>
                <c:pt idx="1">
                  <c:v>3.1920330000000003</c:v>
                </c:pt>
                <c:pt idx="2">
                  <c:v>2.8607</c:v>
                </c:pt>
                <c:pt idx="3">
                  <c:v>5.6771000000000011</c:v>
                </c:pt>
                <c:pt idx="4">
                  <c:v>7.0601000000000003</c:v>
                </c:pt>
                <c:pt idx="5">
                  <c:v>8.2688999999999986</c:v>
                </c:pt>
                <c:pt idx="6">
                  <c:v>2.745228</c:v>
                </c:pt>
                <c:pt idx="7">
                  <c:v>1.9193929999999999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varietal'!$M$85:$T$85</c:f>
              <c:numCache>
                <c:formatCode>0.0</c:formatCode>
                <c:ptCount val="8"/>
                <c:pt idx="0">
                  <c:v>3.463795999999999</c:v>
                </c:pt>
                <c:pt idx="1">
                  <c:v>3.6615969999999995</c:v>
                </c:pt>
                <c:pt idx="2">
                  <c:v>3.5990000000000002</c:v>
                </c:pt>
                <c:pt idx="3">
                  <c:v>3.2676999999999996</c:v>
                </c:pt>
                <c:pt idx="4">
                  <c:v>3.4237000000000002</c:v>
                </c:pt>
                <c:pt idx="5">
                  <c:v>3.7654000000000001</c:v>
                </c:pt>
                <c:pt idx="6">
                  <c:v>4.5645885000000002</c:v>
                </c:pt>
                <c:pt idx="7">
                  <c:v>3.652183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tipo'!$R$60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tipo'!$L$61:$L$72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tipo'!$R$61:$R$72</c:f>
              <c:numCache>
                <c:formatCode>0.0</c:formatCode>
                <c:ptCount val="12"/>
                <c:pt idx="0">
                  <c:v>938.60810000000004</c:v>
                </c:pt>
                <c:pt idx="1">
                  <c:v>932.46149999999989</c:v>
                </c:pt>
                <c:pt idx="2">
                  <c:v>925.15620000000001</c:v>
                </c:pt>
                <c:pt idx="3">
                  <c:v>920.71730000000002</c:v>
                </c:pt>
                <c:pt idx="4">
                  <c:v>900.47329999999999</c:v>
                </c:pt>
                <c:pt idx="5">
                  <c:v>890.14640000000009</c:v>
                </c:pt>
                <c:pt idx="6">
                  <c:v>870.0077</c:v>
                </c:pt>
                <c:pt idx="7">
                  <c:v>863.71550000000002</c:v>
                </c:pt>
                <c:pt idx="8">
                  <c:v>850.10829999999999</c:v>
                </c:pt>
                <c:pt idx="9">
                  <c:v>835.22040000000004</c:v>
                </c:pt>
                <c:pt idx="10">
                  <c:v>838.62630000000001</c:v>
                </c:pt>
                <c:pt idx="11">
                  <c:v>838.09540000000004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0-480D-AA9F-DCD909B496D5}"/>
            </c:ext>
          </c:extLst>
        </c:ser>
        <c:ser>
          <c:idx val="1"/>
          <c:order val="1"/>
          <c:tx>
            <c:strRef>
              <c:f>'Despacho por tipo'!$S$60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tipo'!$L$61:$L$72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tipo'!$S$61:$S$72</c:f>
              <c:numCache>
                <c:formatCode>0.0</c:formatCode>
                <c:ptCount val="12"/>
                <c:pt idx="0">
                  <c:v>830.15379999999993</c:v>
                </c:pt>
                <c:pt idx="1">
                  <c:v>829.73939999999993</c:v>
                </c:pt>
                <c:pt idx="2">
                  <c:v>845.11109999999996</c:v>
                </c:pt>
                <c:pt idx="3">
                  <c:v>846.21069999999997</c:v>
                </c:pt>
                <c:pt idx="4">
                  <c:v>851.22109999999998</c:v>
                </c:pt>
                <c:pt idx="5">
                  <c:v>840.55750000000012</c:v>
                </c:pt>
                <c:pt idx="6">
                  <c:v>841.20659999999998</c:v>
                </c:pt>
                <c:pt idx="7">
                  <c:v>845.88930000000005</c:v>
                </c:pt>
                <c:pt idx="8">
                  <c:v>850.1400000000001</c:v>
                </c:pt>
                <c:pt idx="9">
                  <c:v>857.18490000000008</c:v>
                </c:pt>
                <c:pt idx="10">
                  <c:v>844.85110000000009</c:v>
                </c:pt>
                <c:pt idx="11">
                  <c:v>827.50680000000011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0-480D-AA9F-DCD909B4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tipo'!$T$60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tipo'!$L$61:$L$72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tipo'!$T$61:$T$72</c:f>
              <c:numCache>
                <c:formatCode>0.0</c:formatCode>
                <c:ptCount val="12"/>
                <c:pt idx="0">
                  <c:v>825.07370000000014</c:v>
                </c:pt>
                <c:pt idx="1">
                  <c:v>817.27670000000012</c:v>
                </c:pt>
                <c:pt idx="2">
                  <c:v>802.2206000000001</c:v>
                </c:pt>
                <c:pt idx="3">
                  <c:v>798.02339999999992</c:v>
                </c:pt>
                <c:pt idx="4">
                  <c:v>794.84889999999996</c:v>
                </c:pt>
                <c:pt idx="5">
                  <c:v>787.81510000000003</c:v>
                </c:pt>
                <c:pt idx="6">
                  <c:v>779.19450000000006</c:v>
                </c:pt>
                <c:pt idx="7">
                  <c:v>771.36950000000002</c:v>
                </c:pt>
                <c:pt idx="8">
                  <c:v>764.13530000000014</c:v>
                </c:pt>
                <c:pt idx="9">
                  <c:v>764.29100000000005</c:v>
                </c:pt>
                <c:pt idx="10">
                  <c:v>766.41150000000005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0-480D-AA9F-DCD909B4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varietal'!$M$103:$T$103</c:f>
              <c:numCache>
                <c:formatCode>0.0</c:formatCode>
                <c:ptCount val="8"/>
                <c:pt idx="0">
                  <c:v>11.227639000000002</c:v>
                </c:pt>
                <c:pt idx="1">
                  <c:v>10.97664</c:v>
                </c:pt>
                <c:pt idx="2">
                  <c:v>9.7968000000000011</c:v>
                </c:pt>
                <c:pt idx="3">
                  <c:v>10.097899999999999</c:v>
                </c:pt>
                <c:pt idx="4">
                  <c:v>16.3645</c:v>
                </c:pt>
                <c:pt idx="5">
                  <c:v>16.3553</c:v>
                </c:pt>
                <c:pt idx="6">
                  <c:v>18.599724999999999</c:v>
                </c:pt>
                <c:pt idx="7">
                  <c:v>10.254358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varietal'!$M$121:$T$121</c:f>
              <c:numCache>
                <c:formatCode>0.0</c:formatCode>
                <c:ptCount val="8"/>
                <c:pt idx="0">
                  <c:v>6.3832069999999996</c:v>
                </c:pt>
                <c:pt idx="1">
                  <c:v>5.8174150000000004</c:v>
                </c:pt>
                <c:pt idx="2">
                  <c:v>5.9305000000000003</c:v>
                </c:pt>
                <c:pt idx="3">
                  <c:v>5.3326000000000002</c:v>
                </c:pt>
                <c:pt idx="4">
                  <c:v>5.3894000000000002</c:v>
                </c:pt>
                <c:pt idx="5">
                  <c:v>6.0268999999999995</c:v>
                </c:pt>
                <c:pt idx="6">
                  <c:v>6.1646320000000001</c:v>
                </c:pt>
                <c:pt idx="7">
                  <c:v>4.0859839999999998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varietal'!$M$139:$T$139</c:f>
              <c:numCache>
                <c:formatCode>0.0</c:formatCode>
                <c:ptCount val="8"/>
                <c:pt idx="0">
                  <c:v>39.523387000000106</c:v>
                </c:pt>
                <c:pt idx="1">
                  <c:v>36.03990300000001</c:v>
                </c:pt>
                <c:pt idx="2">
                  <c:v>32.411200000000001</c:v>
                </c:pt>
                <c:pt idx="3">
                  <c:v>36.732900000000001</c:v>
                </c:pt>
                <c:pt idx="4">
                  <c:v>43.769999999999996</c:v>
                </c:pt>
                <c:pt idx="5">
                  <c:v>40.739500000000007</c:v>
                </c:pt>
                <c:pt idx="6">
                  <c:v>36.826604499999988</c:v>
                </c:pt>
                <c:pt idx="7">
                  <c:v>24.160234000000003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Julio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varietal'!$M$157:$T$157</c:f>
              <c:numCache>
                <c:formatCode>0.0</c:formatCode>
                <c:ptCount val="8"/>
                <c:pt idx="0">
                  <c:v>209.82778800000014</c:v>
                </c:pt>
                <c:pt idx="1">
                  <c:v>207.44877600000001</c:v>
                </c:pt>
                <c:pt idx="2">
                  <c:v>192.2388</c:v>
                </c:pt>
                <c:pt idx="3">
                  <c:v>204.96940000000001</c:v>
                </c:pt>
                <c:pt idx="4">
                  <c:v>238.67080000000004</c:v>
                </c:pt>
                <c:pt idx="5">
                  <c:v>268.54399999999998</c:v>
                </c:pt>
                <c:pt idx="6">
                  <c:v>251.86340000000001</c:v>
                </c:pt>
                <c:pt idx="7">
                  <c:v>196.6584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varietal'!$M$174:$T$174</c:f>
              <c:numCache>
                <c:formatCode>0.0</c:formatCode>
                <c:ptCount val="8"/>
                <c:pt idx="0">
                  <c:v>450.38319370180005</c:v>
                </c:pt>
                <c:pt idx="1">
                  <c:v>483.17200000000003</c:v>
                </c:pt>
                <c:pt idx="2">
                  <c:v>490.774</c:v>
                </c:pt>
                <c:pt idx="3">
                  <c:v>481.35599999999999</c:v>
                </c:pt>
                <c:pt idx="4">
                  <c:v>460.56399999999996</c:v>
                </c:pt>
                <c:pt idx="5">
                  <c:v>510.37099999999998</c:v>
                </c:pt>
                <c:pt idx="6">
                  <c:v>520.14122999999995</c:v>
                </c:pt>
                <c:pt idx="7">
                  <c:v>435.84123999999997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varietal'!$M$167:$T$167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varietal'!$M$192:$T$192</c:f>
              <c:numCache>
                <c:formatCode>0.0</c:formatCode>
                <c:ptCount val="8"/>
                <c:pt idx="0">
                  <c:v>73.282403023600025</c:v>
                </c:pt>
                <c:pt idx="1">
                  <c:v>80.322020000000009</c:v>
                </c:pt>
                <c:pt idx="2">
                  <c:v>72.562000000000012</c:v>
                </c:pt>
                <c:pt idx="3">
                  <c:v>70.456999999999994</c:v>
                </c:pt>
                <c:pt idx="4">
                  <c:v>66.762</c:v>
                </c:pt>
                <c:pt idx="5">
                  <c:v>73.900000000000006</c:v>
                </c:pt>
                <c:pt idx="6">
                  <c:v>79.367539999999991</c:v>
                </c:pt>
                <c:pt idx="7">
                  <c:v>70.941800000000001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varietal'!$M$210:$T$210</c:f>
              <c:numCache>
                <c:formatCode>0.0</c:formatCode>
                <c:ptCount val="8"/>
                <c:pt idx="0">
                  <c:v>7.2544909275000009</c:v>
                </c:pt>
                <c:pt idx="1">
                  <c:v>7.1218500000000002</c:v>
                </c:pt>
                <c:pt idx="2">
                  <c:v>7.16</c:v>
                </c:pt>
                <c:pt idx="3">
                  <c:v>8.3030000000000008</c:v>
                </c:pt>
                <c:pt idx="4">
                  <c:v>7.6290000000000004</c:v>
                </c:pt>
                <c:pt idx="5">
                  <c:v>8.838000000000001</c:v>
                </c:pt>
                <c:pt idx="6">
                  <c:v>8.5314000000000014</c:v>
                </c:pt>
                <c:pt idx="7">
                  <c:v>6.3787400000000005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varietal'!$M$228:$T$228</c:f>
              <c:numCache>
                <c:formatCode>0.0</c:formatCode>
                <c:ptCount val="8"/>
                <c:pt idx="0">
                  <c:v>10.1044417138</c:v>
                </c:pt>
                <c:pt idx="1">
                  <c:v>8.3430600000000013</c:v>
                </c:pt>
                <c:pt idx="2">
                  <c:v>7.9909999999999997</c:v>
                </c:pt>
                <c:pt idx="3">
                  <c:v>9.173</c:v>
                </c:pt>
                <c:pt idx="4">
                  <c:v>7.7</c:v>
                </c:pt>
                <c:pt idx="5">
                  <c:v>8.6890000000000001</c:v>
                </c:pt>
                <c:pt idx="6">
                  <c:v>6.7631199999999998</c:v>
                </c:pt>
                <c:pt idx="7">
                  <c:v>5.0095200000000002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varietal'!$M$246:$T$246</c:f>
              <c:numCache>
                <c:formatCode>0.0</c:formatCode>
                <c:ptCount val="8"/>
                <c:pt idx="0">
                  <c:v>9.918365016100001</c:v>
                </c:pt>
                <c:pt idx="1">
                  <c:v>10.75578</c:v>
                </c:pt>
                <c:pt idx="2">
                  <c:v>11.202</c:v>
                </c:pt>
                <c:pt idx="3">
                  <c:v>10.122999999999999</c:v>
                </c:pt>
                <c:pt idx="4">
                  <c:v>9.5380000000000003</c:v>
                </c:pt>
                <c:pt idx="5">
                  <c:v>10.687000000000001</c:v>
                </c:pt>
                <c:pt idx="6">
                  <c:v>13.096155</c:v>
                </c:pt>
                <c:pt idx="7">
                  <c:v>11.255870000000002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varietal'!$M$264:$T$264</c:f>
              <c:numCache>
                <c:formatCode>0.0</c:formatCode>
                <c:ptCount val="8"/>
                <c:pt idx="0">
                  <c:v>36.338327912600001</c:v>
                </c:pt>
                <c:pt idx="1">
                  <c:v>36.720179999999999</c:v>
                </c:pt>
                <c:pt idx="2">
                  <c:v>34.596000000000004</c:v>
                </c:pt>
                <c:pt idx="3">
                  <c:v>35.900999999999996</c:v>
                </c:pt>
                <c:pt idx="4">
                  <c:v>39.492000000000004</c:v>
                </c:pt>
                <c:pt idx="5">
                  <c:v>45.062000000000005</c:v>
                </c:pt>
                <c:pt idx="6">
                  <c:v>49.12303</c:v>
                </c:pt>
                <c:pt idx="7">
                  <c:v>39.060130000000001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tipo'!$N$20:$T$20</c:f>
              <c:numCache>
                <c:formatCode>0.0%</c:formatCode>
                <c:ptCount val="7"/>
                <c:pt idx="0">
                  <c:v>0.21490148446716639</c:v>
                </c:pt>
                <c:pt idx="1">
                  <c:v>0.18834914169625697</c:v>
                </c:pt>
                <c:pt idx="2">
                  <c:v>0.1922226831664775</c:v>
                </c:pt>
                <c:pt idx="3">
                  <c:v>0.25198853523262049</c:v>
                </c:pt>
                <c:pt idx="4">
                  <c:v>0.29172289582362015</c:v>
                </c:pt>
                <c:pt idx="5">
                  <c:v>0.30981072639984186</c:v>
                </c:pt>
                <c:pt idx="6">
                  <c:v>0.31060763977349726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B-48D8-9D1D-74E2EDD124BA}"/>
            </c:ext>
          </c:extLst>
        </c:ser>
        <c:ser>
          <c:idx val="1"/>
          <c:order val="1"/>
          <c:tx>
            <c:v>Con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tipo'!$N$38:$T$38</c:f>
              <c:numCache>
                <c:formatCode>0.0%</c:formatCode>
                <c:ptCount val="7"/>
                <c:pt idx="0">
                  <c:v>0.73428998950504865</c:v>
                </c:pt>
                <c:pt idx="1">
                  <c:v>0.74006322604666608</c:v>
                </c:pt>
                <c:pt idx="2">
                  <c:v>0.74503394213468943</c:v>
                </c:pt>
                <c:pt idx="3">
                  <c:v>0.71319493277732482</c:v>
                </c:pt>
                <c:pt idx="4">
                  <c:v>0.66899840129565269</c:v>
                </c:pt>
                <c:pt idx="5">
                  <c:v>0.63969923437345866</c:v>
                </c:pt>
                <c:pt idx="6">
                  <c:v>0.63761957826464011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B-48D8-9D1D-74E2EDD124BA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tipo'!$N$6:$T$6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'Despacho por tipo'!$N$56:$T$56</c:f>
              <c:numCache>
                <c:formatCode>0.0%</c:formatCode>
                <c:ptCount val="7"/>
                <c:pt idx="0">
                  <c:v>4.6807754742657193E-2</c:v>
                </c:pt>
                <c:pt idx="1">
                  <c:v>4.1215302263711409E-2</c:v>
                </c:pt>
                <c:pt idx="2">
                  <c:v>3.4111130608931763E-2</c:v>
                </c:pt>
                <c:pt idx="3">
                  <c:v>3.0509216004482597E-2</c:v>
                </c:pt>
                <c:pt idx="4">
                  <c:v>3.3723460853321591E-2</c:v>
                </c:pt>
                <c:pt idx="5">
                  <c:v>4.474434107680151E-2</c:v>
                </c:pt>
                <c:pt idx="6">
                  <c:v>4.594929230417772E-2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2B-48D8-9D1D-74E2EDD12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varietal'!$M$282:$T$282</c:f>
              <c:numCache>
                <c:formatCode>0.0</c:formatCode>
                <c:ptCount val="8"/>
                <c:pt idx="0">
                  <c:v>15.9487148242</c:v>
                </c:pt>
                <c:pt idx="1">
                  <c:v>14.770320000000002</c:v>
                </c:pt>
                <c:pt idx="2">
                  <c:v>14.015000000000001</c:v>
                </c:pt>
                <c:pt idx="3">
                  <c:v>13.378</c:v>
                </c:pt>
                <c:pt idx="4">
                  <c:v>11.440000000000001</c:v>
                </c:pt>
                <c:pt idx="5">
                  <c:v>12.042999999999999</c:v>
                </c:pt>
                <c:pt idx="6">
                  <c:v>12.641970000000001</c:v>
                </c:pt>
                <c:pt idx="7">
                  <c:v>10.90138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varietal'!$M$300:$T$300</c:f>
              <c:numCache>
                <c:formatCode>0.0</c:formatCode>
                <c:ptCount val="8"/>
                <c:pt idx="0">
                  <c:v>114.05154416810004</c:v>
                </c:pt>
                <c:pt idx="1">
                  <c:v>109.57979</c:v>
                </c:pt>
                <c:pt idx="2">
                  <c:v>107.303</c:v>
                </c:pt>
                <c:pt idx="3">
                  <c:v>109.625</c:v>
                </c:pt>
                <c:pt idx="4">
                  <c:v>101.511</c:v>
                </c:pt>
                <c:pt idx="5">
                  <c:v>111.80200000000001</c:v>
                </c:pt>
                <c:pt idx="6">
                  <c:v>106.46855500000001</c:v>
                </c:pt>
                <c:pt idx="7">
                  <c:v>91.321320000000014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Julio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varietal'!$M$318:$T$318</c:f>
              <c:numCache>
                <c:formatCode>0.0</c:formatCode>
                <c:ptCount val="8"/>
                <c:pt idx="0">
                  <c:v>717.2814812877001</c:v>
                </c:pt>
                <c:pt idx="1">
                  <c:v>750.78500000000008</c:v>
                </c:pt>
                <c:pt idx="2">
                  <c:v>745.60300000000007</c:v>
                </c:pt>
                <c:pt idx="3">
                  <c:v>738.31600000000003</c:v>
                </c:pt>
                <c:pt idx="4">
                  <c:v>704.63599999999997</c:v>
                </c:pt>
                <c:pt idx="5">
                  <c:v>781.39200000000005</c:v>
                </c:pt>
                <c:pt idx="6">
                  <c:v>796.13300000000004</c:v>
                </c:pt>
                <c:pt idx="7">
                  <c:v>670.71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varietal'!$M$335:$T$335</c:f>
              <c:numCache>
                <c:formatCode>0.00</c:formatCode>
                <c:ptCount val="8"/>
                <c:pt idx="0">
                  <c:v>3.7073515697425026</c:v>
                </c:pt>
                <c:pt idx="1">
                  <c:v>3.8489914285354221</c:v>
                </c:pt>
                <c:pt idx="2">
                  <c:v>4.1500559796781928</c:v>
                </c:pt>
                <c:pt idx="3">
                  <c:v>3.9453178467775181</c:v>
                </c:pt>
                <c:pt idx="4">
                  <c:v>3.3669395665329582</c:v>
                </c:pt>
                <c:pt idx="5">
                  <c:v>3.1391142077591696</c:v>
                </c:pt>
                <c:pt idx="6">
                  <c:v>3.3148717916427963</c:v>
                </c:pt>
                <c:pt idx="7">
                  <c:v>3.3153759348648539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varietal'!$M$353:$T$353</c:f>
              <c:numCache>
                <c:formatCode>0.00</c:formatCode>
                <c:ptCount val="8"/>
                <c:pt idx="0">
                  <c:v>3.4464660008012977</c:v>
                </c:pt>
                <c:pt idx="1">
                  <c:v>4.0180489501310239</c:v>
                </c:pt>
                <c:pt idx="2">
                  <c:v>4.1959845488400074</c:v>
                </c:pt>
                <c:pt idx="3">
                  <c:v>3.9969706596473706</c:v>
                </c:pt>
                <c:pt idx="4">
                  <c:v>3.3388178458368549</c:v>
                </c:pt>
                <c:pt idx="5">
                  <c:v>2.9985189994116577</c:v>
                </c:pt>
                <c:pt idx="6">
                  <c:v>3.6366381411359905</c:v>
                </c:pt>
                <c:pt idx="7">
                  <c:v>3.7666565060490891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varietal'!$M$371:$T$371</c:f>
              <c:numCache>
                <c:formatCode>0.00</c:formatCode>
                <c:ptCount val="8"/>
                <c:pt idx="0">
                  <c:v>3.0244587391937334</c:v>
                </c:pt>
                <c:pt idx="1">
                  <c:v>3.1811327429517355</c:v>
                </c:pt>
                <c:pt idx="2">
                  <c:v>3.4255095206200359</c:v>
                </c:pt>
                <c:pt idx="3">
                  <c:v>1.9644166844110067</c:v>
                </c:pt>
                <c:pt idx="4">
                  <c:v>1.2980450206727581</c:v>
                </c:pt>
                <c:pt idx="5">
                  <c:v>1.4351829297997762</c:v>
                </c:pt>
                <c:pt idx="6">
                  <c:v>2.0184163875139913</c:v>
                </c:pt>
                <c:pt idx="7">
                  <c:v>2.7836380520808972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varietal'!$M$389:$T$389</c:f>
              <c:numCache>
                <c:formatCode>0.00</c:formatCode>
                <c:ptCount val="8"/>
                <c:pt idx="0">
                  <c:v>2.473981171191816</c:v>
                </c:pt>
                <c:pt idx="1">
                  <c:v>2.6137135800287781</c:v>
                </c:pt>
                <c:pt idx="2">
                  <c:v>2.793372251546824</c:v>
                </c:pt>
                <c:pt idx="3">
                  <c:v>1.6157897518099027</c:v>
                </c:pt>
                <c:pt idx="4">
                  <c:v>1.0906361099701136</c:v>
                </c:pt>
                <c:pt idx="5">
                  <c:v>1.0508048228905902</c:v>
                </c:pt>
                <c:pt idx="6">
                  <c:v>2.4635913665458751</c:v>
                </c:pt>
                <c:pt idx="7">
                  <c:v>2.6099501248571815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varietal'!$M$407:$T$407</c:f>
              <c:numCache>
                <c:formatCode>0.00</c:formatCode>
                <c:ptCount val="8"/>
                <c:pt idx="0">
                  <c:v>2.8634379784779482</c:v>
                </c:pt>
                <c:pt idx="1">
                  <c:v>2.9374559789075643</c:v>
                </c:pt>
                <c:pt idx="2">
                  <c:v>3.1125312586829672</c:v>
                </c:pt>
                <c:pt idx="3">
                  <c:v>3.0978976038192001</c:v>
                </c:pt>
                <c:pt idx="4">
                  <c:v>2.7858749306306043</c:v>
                </c:pt>
                <c:pt idx="5">
                  <c:v>2.8382110798321563</c:v>
                </c:pt>
                <c:pt idx="6">
                  <c:v>2.869076807252176</c:v>
                </c:pt>
                <c:pt idx="7">
                  <c:v>3.0819567365600249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varietal'!$M$425:$T$425</c:f>
              <c:numCache>
                <c:formatCode>0.00</c:formatCode>
                <c:ptCount val="8"/>
                <c:pt idx="0">
                  <c:v>3.2365066166270573</c:v>
                </c:pt>
                <c:pt idx="1">
                  <c:v>3.3453023876158823</c:v>
                </c:pt>
                <c:pt idx="2">
                  <c:v>3.5313571778539932</c:v>
                </c:pt>
                <c:pt idx="3">
                  <c:v>3.5552936749225084</c:v>
                </c:pt>
                <c:pt idx="4">
                  <c:v>2.4132726328332677</c:v>
                </c:pt>
                <c:pt idx="5">
                  <c:v>2.7551925064046521</c:v>
                </c:pt>
                <c:pt idx="6">
                  <c:v>2.6410621662417051</c:v>
                </c:pt>
                <c:pt idx="7">
                  <c:v>3.8091248618392299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Julio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varietal'!$M$6:$T$6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varietal'!$M$443:$T$443</c:f>
              <c:numCache>
                <c:formatCode>0.00</c:formatCode>
                <c:ptCount val="8"/>
                <c:pt idx="0">
                  <c:v>2.4985426329116383</c:v>
                </c:pt>
                <c:pt idx="1">
                  <c:v>2.5389833800751709</c:v>
                </c:pt>
                <c:pt idx="2">
                  <c:v>2.3632071494814939</c:v>
                </c:pt>
                <c:pt idx="3">
                  <c:v>2.5087199489929866</c:v>
                </c:pt>
                <c:pt idx="4">
                  <c:v>2.1226852710876907</c:v>
                </c:pt>
                <c:pt idx="5">
                  <c:v>1.9982080339809853</c:v>
                </c:pt>
                <c:pt idx="6">
                  <c:v>2.0507258178590386</c:v>
                </c:pt>
                <c:pt idx="7">
                  <c:v>2.6679938051641905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157162</xdr:colOff>
      <xdr:row>3</xdr:row>
      <xdr:rowOff>190500</xdr:rowOff>
    </xdr:from>
    <xdr:to>
      <xdr:col>27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128587</xdr:colOff>
      <xdr:row>21</xdr:row>
      <xdr:rowOff>190500</xdr:rowOff>
    </xdr:from>
    <xdr:to>
      <xdr:col>27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157162</xdr:colOff>
      <xdr:row>39</xdr:row>
      <xdr:rowOff>190500</xdr:rowOff>
    </xdr:from>
    <xdr:to>
      <xdr:col>27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176212</xdr:colOff>
      <xdr:row>58</xdr:row>
      <xdr:rowOff>0</xdr:rowOff>
    </xdr:from>
    <xdr:to>
      <xdr:col>27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166687</xdr:colOff>
      <xdr:row>3</xdr:row>
      <xdr:rowOff>180975</xdr:rowOff>
    </xdr:from>
    <xdr:to>
      <xdr:col>28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138112</xdr:colOff>
      <xdr:row>22</xdr:row>
      <xdr:rowOff>0</xdr:rowOff>
    </xdr:from>
    <xdr:to>
      <xdr:col>28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147637</xdr:colOff>
      <xdr:row>39</xdr:row>
      <xdr:rowOff>180975</xdr:rowOff>
    </xdr:from>
    <xdr:to>
      <xdr:col>28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157162</xdr:colOff>
      <xdr:row>56</xdr:row>
      <xdr:rowOff>180975</xdr:rowOff>
    </xdr:from>
    <xdr:to>
      <xdr:col>28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138112</xdr:colOff>
      <xdr:row>74</xdr:row>
      <xdr:rowOff>190500</xdr:rowOff>
    </xdr:from>
    <xdr:to>
      <xdr:col>28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128587</xdr:colOff>
      <xdr:row>93</xdr:row>
      <xdr:rowOff>0</xdr:rowOff>
    </xdr:from>
    <xdr:to>
      <xdr:col>28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138112</xdr:colOff>
      <xdr:row>109</xdr:row>
      <xdr:rowOff>190500</xdr:rowOff>
    </xdr:from>
    <xdr:to>
      <xdr:col>28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128587</xdr:colOff>
      <xdr:row>128</xdr:row>
      <xdr:rowOff>0</xdr:rowOff>
    </xdr:from>
    <xdr:to>
      <xdr:col>28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128587</xdr:colOff>
      <xdr:row>146</xdr:row>
      <xdr:rowOff>0</xdr:rowOff>
    </xdr:from>
    <xdr:to>
      <xdr:col>28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157161</xdr:colOff>
      <xdr:row>3</xdr:row>
      <xdr:rowOff>180975</xdr:rowOff>
    </xdr:from>
    <xdr:to>
      <xdr:col>28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128586</xdr:colOff>
      <xdr:row>22</xdr:row>
      <xdr:rowOff>0</xdr:rowOff>
    </xdr:from>
    <xdr:to>
      <xdr:col>28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109536</xdr:colOff>
      <xdr:row>39</xdr:row>
      <xdr:rowOff>180975</xdr:rowOff>
    </xdr:from>
    <xdr:to>
      <xdr:col>28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128586</xdr:colOff>
      <xdr:row>57</xdr:row>
      <xdr:rowOff>190500</xdr:rowOff>
    </xdr:from>
    <xdr:to>
      <xdr:col>28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109536</xdr:colOff>
      <xdr:row>75</xdr:row>
      <xdr:rowOff>190500</xdr:rowOff>
    </xdr:from>
    <xdr:to>
      <xdr:col>28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119061</xdr:colOff>
      <xdr:row>93</xdr:row>
      <xdr:rowOff>190500</xdr:rowOff>
    </xdr:from>
    <xdr:to>
      <xdr:col>28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119061</xdr:colOff>
      <xdr:row>112</xdr:row>
      <xdr:rowOff>9525</xdr:rowOff>
    </xdr:from>
    <xdr:to>
      <xdr:col>28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147636</xdr:colOff>
      <xdr:row>130</xdr:row>
      <xdr:rowOff>0</xdr:rowOff>
    </xdr:from>
    <xdr:to>
      <xdr:col>28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138111</xdr:colOff>
      <xdr:row>148</xdr:row>
      <xdr:rowOff>19050</xdr:rowOff>
    </xdr:from>
    <xdr:to>
      <xdr:col>28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128586</xdr:colOff>
      <xdr:row>164</xdr:row>
      <xdr:rowOff>180975</xdr:rowOff>
    </xdr:from>
    <xdr:to>
      <xdr:col>28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138111</xdr:colOff>
      <xdr:row>182</xdr:row>
      <xdr:rowOff>190500</xdr:rowOff>
    </xdr:from>
    <xdr:to>
      <xdr:col>28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176211</xdr:colOff>
      <xdr:row>200</xdr:row>
      <xdr:rowOff>190500</xdr:rowOff>
    </xdr:from>
    <xdr:to>
      <xdr:col>28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128586</xdr:colOff>
      <xdr:row>218</xdr:row>
      <xdr:rowOff>190500</xdr:rowOff>
    </xdr:from>
    <xdr:to>
      <xdr:col>28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119061</xdr:colOff>
      <xdr:row>237</xdr:row>
      <xdr:rowOff>0</xdr:rowOff>
    </xdr:from>
    <xdr:to>
      <xdr:col>28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128586</xdr:colOff>
      <xdr:row>254</xdr:row>
      <xdr:rowOff>180975</xdr:rowOff>
    </xdr:from>
    <xdr:to>
      <xdr:col>28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128586</xdr:colOff>
      <xdr:row>272</xdr:row>
      <xdr:rowOff>190500</xdr:rowOff>
    </xdr:from>
    <xdr:to>
      <xdr:col>28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147636</xdr:colOff>
      <xdr:row>290</xdr:row>
      <xdr:rowOff>180975</xdr:rowOff>
    </xdr:from>
    <xdr:to>
      <xdr:col>28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138111</xdr:colOff>
      <xdr:row>309</xdr:row>
      <xdr:rowOff>0</xdr:rowOff>
    </xdr:from>
    <xdr:to>
      <xdr:col>28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100011</xdr:colOff>
      <xdr:row>325</xdr:row>
      <xdr:rowOff>180975</xdr:rowOff>
    </xdr:from>
    <xdr:to>
      <xdr:col>28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119061</xdr:colOff>
      <xdr:row>344</xdr:row>
      <xdr:rowOff>9525</xdr:rowOff>
    </xdr:from>
    <xdr:to>
      <xdr:col>28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128586</xdr:colOff>
      <xdr:row>362</xdr:row>
      <xdr:rowOff>9525</xdr:rowOff>
    </xdr:from>
    <xdr:to>
      <xdr:col>28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100011</xdr:colOff>
      <xdr:row>380</xdr:row>
      <xdr:rowOff>0</xdr:rowOff>
    </xdr:from>
    <xdr:to>
      <xdr:col>28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109536</xdr:colOff>
      <xdr:row>398</xdr:row>
      <xdr:rowOff>0</xdr:rowOff>
    </xdr:from>
    <xdr:to>
      <xdr:col>28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119061</xdr:colOff>
      <xdr:row>415</xdr:row>
      <xdr:rowOff>171450</xdr:rowOff>
    </xdr:from>
    <xdr:to>
      <xdr:col>28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119061</xdr:colOff>
      <xdr:row>433</xdr:row>
      <xdr:rowOff>190500</xdr:rowOff>
    </xdr:from>
    <xdr:to>
      <xdr:col>28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128586</xdr:colOff>
      <xdr:row>452</xdr:row>
      <xdr:rowOff>0</xdr:rowOff>
    </xdr:from>
    <xdr:to>
      <xdr:col>28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22</xdr:col>
      <xdr:colOff>147636</xdr:colOff>
      <xdr:row>470</xdr:row>
      <xdr:rowOff>0</xdr:rowOff>
    </xdr:from>
    <xdr:to>
      <xdr:col>28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</xdr:row>
      <xdr:rowOff>195262</xdr:rowOff>
    </xdr:from>
    <xdr:to>
      <xdr:col>28</xdr:col>
      <xdr:colOff>561975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152400</xdr:colOff>
      <xdr:row>22</xdr:row>
      <xdr:rowOff>4762</xdr:rowOff>
    </xdr:from>
    <xdr:to>
      <xdr:col>28</xdr:col>
      <xdr:colOff>552450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104775</xdr:colOff>
      <xdr:row>39</xdr:row>
      <xdr:rowOff>195262</xdr:rowOff>
    </xdr:from>
    <xdr:to>
      <xdr:col>28</xdr:col>
      <xdr:colOff>504825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104775</xdr:colOff>
      <xdr:row>57</xdr:row>
      <xdr:rowOff>176212</xdr:rowOff>
    </xdr:from>
    <xdr:to>
      <xdr:col>28</xdr:col>
      <xdr:colOff>504825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114300</xdr:colOff>
      <xdr:row>75</xdr:row>
      <xdr:rowOff>195262</xdr:rowOff>
    </xdr:from>
    <xdr:to>
      <xdr:col>28</xdr:col>
      <xdr:colOff>514350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123825</xdr:colOff>
      <xdr:row>93</xdr:row>
      <xdr:rowOff>195262</xdr:rowOff>
    </xdr:from>
    <xdr:to>
      <xdr:col>28</xdr:col>
      <xdr:colOff>523875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133350</xdr:colOff>
      <xdr:row>111</xdr:row>
      <xdr:rowOff>185737</xdr:rowOff>
    </xdr:from>
    <xdr:to>
      <xdr:col>28</xdr:col>
      <xdr:colOff>533400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114300</xdr:colOff>
      <xdr:row>129</xdr:row>
      <xdr:rowOff>176212</xdr:rowOff>
    </xdr:from>
    <xdr:to>
      <xdr:col>28</xdr:col>
      <xdr:colOff>514350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152400</xdr:colOff>
      <xdr:row>147</xdr:row>
      <xdr:rowOff>195262</xdr:rowOff>
    </xdr:from>
    <xdr:to>
      <xdr:col>28</xdr:col>
      <xdr:colOff>552450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114300</xdr:colOff>
      <xdr:row>165</xdr:row>
      <xdr:rowOff>195262</xdr:rowOff>
    </xdr:from>
    <xdr:to>
      <xdr:col>28</xdr:col>
      <xdr:colOff>514350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152400</xdr:colOff>
      <xdr:row>182</xdr:row>
      <xdr:rowOff>176212</xdr:rowOff>
    </xdr:from>
    <xdr:to>
      <xdr:col>28</xdr:col>
      <xdr:colOff>552450</xdr:colOff>
      <xdr:row>195</xdr:row>
      <xdr:rowOff>128587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104775</xdr:colOff>
      <xdr:row>201</xdr:row>
      <xdr:rowOff>14287</xdr:rowOff>
    </xdr:from>
    <xdr:to>
      <xdr:col>28</xdr:col>
      <xdr:colOff>504825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104775</xdr:colOff>
      <xdr:row>218</xdr:row>
      <xdr:rowOff>185737</xdr:rowOff>
    </xdr:from>
    <xdr:to>
      <xdr:col>28</xdr:col>
      <xdr:colOff>504825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104775</xdr:colOff>
      <xdr:row>236</xdr:row>
      <xdr:rowOff>195262</xdr:rowOff>
    </xdr:from>
    <xdr:to>
      <xdr:col>28</xdr:col>
      <xdr:colOff>504825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114300</xdr:colOff>
      <xdr:row>254</xdr:row>
      <xdr:rowOff>195262</xdr:rowOff>
    </xdr:from>
    <xdr:to>
      <xdr:col>28</xdr:col>
      <xdr:colOff>514350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114300</xdr:colOff>
      <xdr:row>272</xdr:row>
      <xdr:rowOff>185737</xdr:rowOff>
    </xdr:from>
    <xdr:to>
      <xdr:col>28</xdr:col>
      <xdr:colOff>514350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114300</xdr:colOff>
      <xdr:row>290</xdr:row>
      <xdr:rowOff>195262</xdr:rowOff>
    </xdr:from>
    <xdr:to>
      <xdr:col>28</xdr:col>
      <xdr:colOff>514350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123825</xdr:colOff>
      <xdr:row>308</xdr:row>
      <xdr:rowOff>185737</xdr:rowOff>
    </xdr:from>
    <xdr:to>
      <xdr:col>28</xdr:col>
      <xdr:colOff>523875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133350</xdr:colOff>
      <xdr:row>326</xdr:row>
      <xdr:rowOff>185737</xdr:rowOff>
    </xdr:from>
    <xdr:to>
      <xdr:col>28</xdr:col>
      <xdr:colOff>533400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95250</xdr:colOff>
      <xdr:row>344</xdr:row>
      <xdr:rowOff>185737</xdr:rowOff>
    </xdr:from>
    <xdr:to>
      <xdr:col>28</xdr:col>
      <xdr:colOff>495300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133350</xdr:colOff>
      <xdr:row>361</xdr:row>
      <xdr:rowOff>195262</xdr:rowOff>
    </xdr:from>
    <xdr:to>
      <xdr:col>28</xdr:col>
      <xdr:colOff>533400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104775</xdr:colOff>
      <xdr:row>380</xdr:row>
      <xdr:rowOff>4762</xdr:rowOff>
    </xdr:from>
    <xdr:to>
      <xdr:col>28</xdr:col>
      <xdr:colOff>504825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123825</xdr:colOff>
      <xdr:row>398</xdr:row>
      <xdr:rowOff>4762</xdr:rowOff>
    </xdr:from>
    <xdr:to>
      <xdr:col>28</xdr:col>
      <xdr:colOff>523875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114300</xdr:colOff>
      <xdr:row>415</xdr:row>
      <xdr:rowOff>185737</xdr:rowOff>
    </xdr:from>
    <xdr:to>
      <xdr:col>28</xdr:col>
      <xdr:colOff>514350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95250</xdr:colOff>
      <xdr:row>433</xdr:row>
      <xdr:rowOff>195262</xdr:rowOff>
    </xdr:from>
    <xdr:to>
      <xdr:col>28</xdr:col>
      <xdr:colOff>495300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95250</xdr:colOff>
      <xdr:row>451</xdr:row>
      <xdr:rowOff>176212</xdr:rowOff>
    </xdr:from>
    <xdr:to>
      <xdr:col>28</xdr:col>
      <xdr:colOff>495300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22</xdr:col>
      <xdr:colOff>104775</xdr:colOff>
      <xdr:row>470</xdr:row>
      <xdr:rowOff>4762</xdr:rowOff>
    </xdr:from>
    <xdr:to>
      <xdr:col>28</xdr:col>
      <xdr:colOff>504825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22</xdr:col>
      <xdr:colOff>114300</xdr:colOff>
      <xdr:row>487</xdr:row>
      <xdr:rowOff>195262</xdr:rowOff>
    </xdr:from>
    <xdr:to>
      <xdr:col>28</xdr:col>
      <xdr:colOff>514350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22</xdr:col>
      <xdr:colOff>114300</xdr:colOff>
      <xdr:row>505</xdr:row>
      <xdr:rowOff>195262</xdr:rowOff>
    </xdr:from>
    <xdr:to>
      <xdr:col>28</xdr:col>
      <xdr:colOff>514350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95250</xdr:colOff>
      <xdr:row>523</xdr:row>
      <xdr:rowOff>195262</xdr:rowOff>
    </xdr:from>
    <xdr:to>
      <xdr:col>28</xdr:col>
      <xdr:colOff>495300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142874</xdr:colOff>
      <xdr:row>3</xdr:row>
      <xdr:rowOff>152400</xdr:rowOff>
    </xdr:from>
    <xdr:to>
      <xdr:col>28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123824</xdr:colOff>
      <xdr:row>21</xdr:row>
      <xdr:rowOff>142875</xdr:rowOff>
    </xdr:from>
    <xdr:to>
      <xdr:col>28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19049</xdr:colOff>
      <xdr:row>39</xdr:row>
      <xdr:rowOff>152400</xdr:rowOff>
    </xdr:from>
    <xdr:to>
      <xdr:col>28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9524</xdr:colOff>
      <xdr:row>58</xdr:row>
      <xdr:rowOff>0</xdr:rowOff>
    </xdr:from>
    <xdr:to>
      <xdr:col>28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0.74211</cdr:x>
      <cdr:y>0.14583</cdr:y>
    </cdr:from>
    <cdr:to>
      <cdr:x>0.95974</cdr:x>
      <cdr:y>0.3225</cdr:y>
    </cdr:to>
    <cdr:sp macro="" textlink="">
      <cdr:nvSpPr>
        <cdr:cNvPr id="2" name="Flecha: a la derecha 1">
          <a:extLst xmlns:a="http://schemas.openxmlformats.org/drawingml/2006/main">
            <a:ext uri="{FF2B5EF4-FFF2-40B4-BE49-F238E27FC236}">
              <a16:creationId xmlns:a16="http://schemas.microsoft.com/office/drawing/2014/main" id="{B42A985E-B7DE-6DBC-9551-83FCDE9A0297}"/>
            </a:ext>
          </a:extLst>
        </cdr:cNvPr>
        <cdr:cNvSpPr/>
      </cdr:nvSpPr>
      <cdr:spPr>
        <a:xfrm xmlns:a="http://schemas.openxmlformats.org/drawingml/2006/main">
          <a:off x="3336396" y="400041"/>
          <a:ext cx="978421" cy="484641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00000"/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s-AR" b="1"/>
            <a:t>-13,2%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4</xdr:row>
      <xdr:rowOff>28575</xdr:rowOff>
    </xdr:from>
    <xdr:to>
      <xdr:col>28</xdr:col>
      <xdr:colOff>457200</xdr:colOff>
      <xdr:row>16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276225</xdr:colOff>
      <xdr:row>21</xdr:row>
      <xdr:rowOff>0</xdr:rowOff>
    </xdr:from>
    <xdr:to>
      <xdr:col>28</xdr:col>
      <xdr:colOff>428625</xdr:colOff>
      <xdr:row>33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276225</xdr:colOff>
      <xdr:row>38</xdr:row>
      <xdr:rowOff>9525</xdr:rowOff>
    </xdr:from>
    <xdr:to>
      <xdr:col>28</xdr:col>
      <xdr:colOff>428625</xdr:colOff>
      <xdr:row>50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276225</xdr:colOff>
      <xdr:row>55</xdr:row>
      <xdr:rowOff>0</xdr:rowOff>
    </xdr:from>
    <xdr:to>
      <xdr:col>28</xdr:col>
      <xdr:colOff>428625</xdr:colOff>
      <xdr:row>67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266700</xdr:colOff>
      <xdr:row>71</xdr:row>
      <xdr:rowOff>180975</xdr:rowOff>
    </xdr:from>
    <xdr:to>
      <xdr:col>28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295275</xdr:colOff>
      <xdr:row>88</xdr:row>
      <xdr:rowOff>190500</xdr:rowOff>
    </xdr:from>
    <xdr:to>
      <xdr:col>28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219075</xdr:colOff>
      <xdr:row>106</xdr:row>
      <xdr:rowOff>0</xdr:rowOff>
    </xdr:from>
    <xdr:to>
      <xdr:col>28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209550</xdr:colOff>
      <xdr:row>122</xdr:row>
      <xdr:rowOff>180975</xdr:rowOff>
    </xdr:from>
    <xdr:to>
      <xdr:col>28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A45C6CC4-F953-4AC1-B5A7-F0D1DBDD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93</xdr:row>
      <xdr:rowOff>0</xdr:rowOff>
    </xdr:from>
    <xdr:to>
      <xdr:col>12</xdr:col>
      <xdr:colOff>666750</xdr:colOff>
      <xdr:row>106</xdr:row>
      <xdr:rowOff>15450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A597BD2-E655-4C79-9893-1CA3D0AD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106</xdr:row>
      <xdr:rowOff>85725</xdr:rowOff>
    </xdr:from>
    <xdr:to>
      <xdr:col>12</xdr:col>
      <xdr:colOff>657225</xdr:colOff>
      <xdr:row>120</xdr:row>
      <xdr:rowOff>4763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E7A18D3-0F11-4B65-9FBD-EC425688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0E37E70-36D9-4DFF-8D3B-74B99A015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134</xdr:row>
      <xdr:rowOff>85725</xdr:rowOff>
    </xdr:from>
    <xdr:to>
      <xdr:col>12</xdr:col>
      <xdr:colOff>657225</xdr:colOff>
      <xdr:row>148</xdr:row>
      <xdr:rowOff>4763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3860402-DD9F-49E8-BDB7-EBB677C65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148</xdr:row>
      <xdr:rowOff>85725</xdr:rowOff>
    </xdr:from>
    <xdr:to>
      <xdr:col>12</xdr:col>
      <xdr:colOff>657225</xdr:colOff>
      <xdr:row>162</xdr:row>
      <xdr:rowOff>4763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8CB5C488-E617-408E-B2CA-EEFB81B8D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162</xdr:row>
      <xdr:rowOff>85725</xdr:rowOff>
    </xdr:from>
    <xdr:to>
      <xdr:col>12</xdr:col>
      <xdr:colOff>657225</xdr:colOff>
      <xdr:row>176</xdr:row>
      <xdr:rowOff>4763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D665685F-8DC2-4BCA-9C1B-8BF001E8D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3F4A18A-14E3-48B2-8796-26C6FEE4E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FFEE08-2321-4402-AC08-0241F5D33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33</xdr:row>
      <xdr:rowOff>66675</xdr:rowOff>
    </xdr:from>
    <xdr:to>
      <xdr:col>6</xdr:col>
      <xdr:colOff>647700</xdr:colOff>
      <xdr:row>47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8C809C3-51EF-435C-A7BD-72130D6BD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8580DE6-0325-4500-A3DA-B6A704686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63</xdr:row>
      <xdr:rowOff>85725</xdr:rowOff>
    </xdr:from>
    <xdr:to>
      <xdr:col>6</xdr:col>
      <xdr:colOff>638175</xdr:colOff>
      <xdr:row>77</xdr:row>
      <xdr:rowOff>152399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4F0418-8BA3-4405-ABB7-6064942CF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</xdr:colOff>
      <xdr:row>177</xdr:row>
      <xdr:rowOff>0</xdr:rowOff>
    </xdr:from>
    <xdr:to>
      <xdr:col>8</xdr:col>
      <xdr:colOff>657226</xdr:colOff>
      <xdr:row>191</xdr:row>
      <xdr:rowOff>15450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1F6488-DEDC-4CDF-8A5E-525DE9D0B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177</xdr:row>
      <xdr:rowOff>0</xdr:rowOff>
    </xdr:from>
    <xdr:to>
      <xdr:col>16</xdr:col>
      <xdr:colOff>698175</xdr:colOff>
      <xdr:row>191</xdr:row>
      <xdr:rowOff>15450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A4B514C-7B0C-4460-9377-B4AFDED04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15</xdr:col>
      <xdr:colOff>618750</xdr:colOff>
      <xdr:row>18</xdr:row>
      <xdr:rowOff>1125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AD3609A-701B-4E7F-B572-88276E1DF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0502C9-7116-41D4-825C-77EC1D375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076797-4118-4FBC-955B-E2639D6DC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47</xdr:row>
      <xdr:rowOff>57150</xdr:rowOff>
    </xdr:from>
    <xdr:to>
      <xdr:col>12</xdr:col>
      <xdr:colOff>628650</xdr:colOff>
      <xdr:row>61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02FF279-5D78-4DB1-999D-E7644319E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657ED84-883F-4286-A4C7-6B2E055DE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685800</xdr:colOff>
      <xdr:row>63</xdr:row>
      <xdr:rowOff>0</xdr:rowOff>
    </xdr:from>
    <xdr:to>
      <xdr:col>12</xdr:col>
      <xdr:colOff>636300</xdr:colOff>
      <xdr:row>76</xdr:row>
      <xdr:rowOff>152475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5AFD907-50AE-4F9A-AA1C-BDAC4313E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70046F-276E-48BB-9D99-877C609E7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</xdr:colOff>
      <xdr:row>93</xdr:row>
      <xdr:rowOff>0</xdr:rowOff>
    </xdr:from>
    <xdr:to>
      <xdr:col>9</xdr:col>
      <xdr:colOff>609601</xdr:colOff>
      <xdr:row>107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6EC6C9B-4159-489A-80A6-419B9FE10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1DD7B7-8B86-4B85-8156-D1172EF75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E8B66F5-C0BA-4D27-81D4-C803C2229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57150</xdr:rowOff>
    </xdr:from>
    <xdr:to>
      <xdr:col>12</xdr:col>
      <xdr:colOff>647700</xdr:colOff>
      <xdr:row>17</xdr:row>
      <xdr:rowOff>143925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811DF1A-AE29-4A23-A807-532423AEF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19</xdr:row>
      <xdr:rowOff>0</xdr:rowOff>
    </xdr:from>
    <xdr:to>
      <xdr:col>6</xdr:col>
      <xdr:colOff>681038</xdr:colOff>
      <xdr:row>32</xdr:row>
      <xdr:rowOff>152475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B5D7A85-8F5B-414A-AFBE-2908E82AF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8A75BC-1388-496E-BA03-F5474B6C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EA21C86-BD38-4BB4-A601-26FDA3A32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34</xdr:row>
      <xdr:rowOff>66675</xdr:rowOff>
    </xdr:from>
    <xdr:to>
      <xdr:col>8</xdr:col>
      <xdr:colOff>638175</xdr:colOff>
      <xdr:row>48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6DFCF7D-432D-4ACA-BF83-F2B35139E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49</xdr:row>
      <xdr:rowOff>66675</xdr:rowOff>
    </xdr:from>
    <xdr:to>
      <xdr:col>8</xdr:col>
      <xdr:colOff>628649</xdr:colOff>
      <xdr:row>63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2CDC768-5A5B-4ED0-B70D-9DA669A10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247649</xdr:colOff>
      <xdr:row>4</xdr:row>
      <xdr:rowOff>0</xdr:rowOff>
    </xdr:from>
    <xdr:to>
      <xdr:col>29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228599</xdr:colOff>
      <xdr:row>21</xdr:row>
      <xdr:rowOff>161925</xdr:rowOff>
    </xdr:from>
    <xdr:to>
      <xdr:col>28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209549</xdr:colOff>
      <xdr:row>39</xdr:row>
      <xdr:rowOff>152400</xdr:rowOff>
    </xdr:from>
    <xdr:to>
      <xdr:col>28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171449</xdr:colOff>
      <xdr:row>58</xdr:row>
      <xdr:rowOff>0</xdr:rowOff>
    </xdr:from>
    <xdr:to>
      <xdr:col>28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185736</xdr:colOff>
      <xdr:row>3</xdr:row>
      <xdr:rowOff>190500</xdr:rowOff>
    </xdr:from>
    <xdr:to>
      <xdr:col>28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176211</xdr:colOff>
      <xdr:row>22</xdr:row>
      <xdr:rowOff>0</xdr:rowOff>
    </xdr:from>
    <xdr:to>
      <xdr:col>28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166686</xdr:colOff>
      <xdr:row>40</xdr:row>
      <xdr:rowOff>0</xdr:rowOff>
    </xdr:from>
    <xdr:to>
      <xdr:col>28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157161</xdr:colOff>
      <xdr:row>58</xdr:row>
      <xdr:rowOff>0</xdr:rowOff>
    </xdr:from>
    <xdr:to>
      <xdr:col>28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176211</xdr:colOff>
      <xdr:row>75</xdr:row>
      <xdr:rowOff>190500</xdr:rowOff>
    </xdr:from>
    <xdr:to>
      <xdr:col>28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142875</xdr:colOff>
      <xdr:row>3</xdr:row>
      <xdr:rowOff>171450</xdr:rowOff>
    </xdr:from>
    <xdr:to>
      <xdr:col>28</xdr:col>
      <xdr:colOff>495300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133349</xdr:colOff>
      <xdr:row>21</xdr:row>
      <xdr:rowOff>190500</xdr:rowOff>
    </xdr:from>
    <xdr:to>
      <xdr:col>28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161924</xdr:colOff>
      <xdr:row>39</xdr:row>
      <xdr:rowOff>190500</xdr:rowOff>
    </xdr:from>
    <xdr:to>
      <xdr:col>28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152399</xdr:colOff>
      <xdr:row>57</xdr:row>
      <xdr:rowOff>190500</xdr:rowOff>
    </xdr:from>
    <xdr:to>
      <xdr:col>28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180976</xdr:colOff>
      <xdr:row>76</xdr:row>
      <xdr:rowOff>0</xdr:rowOff>
    </xdr:from>
    <xdr:to>
      <xdr:col>28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171450</xdr:colOff>
      <xdr:row>94</xdr:row>
      <xdr:rowOff>19050</xdr:rowOff>
    </xdr:from>
    <xdr:to>
      <xdr:col>28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180975</xdr:colOff>
      <xdr:row>111</xdr:row>
      <xdr:rowOff>190500</xdr:rowOff>
    </xdr:from>
    <xdr:to>
      <xdr:col>28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190500</xdr:colOff>
      <xdr:row>130</xdr:row>
      <xdr:rowOff>0</xdr:rowOff>
    </xdr:from>
    <xdr:to>
      <xdr:col>28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161925</xdr:colOff>
      <xdr:row>147</xdr:row>
      <xdr:rowOff>180975</xdr:rowOff>
    </xdr:from>
    <xdr:to>
      <xdr:col>28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161925</xdr:colOff>
      <xdr:row>3</xdr:row>
      <xdr:rowOff>171450</xdr:rowOff>
    </xdr:from>
    <xdr:to>
      <xdr:col>28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161925</xdr:colOff>
      <xdr:row>21</xdr:row>
      <xdr:rowOff>190500</xdr:rowOff>
    </xdr:from>
    <xdr:to>
      <xdr:col>28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161925</xdr:colOff>
      <xdr:row>39</xdr:row>
      <xdr:rowOff>190500</xdr:rowOff>
    </xdr:from>
    <xdr:to>
      <xdr:col>28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133350</xdr:colOff>
      <xdr:row>58</xdr:row>
      <xdr:rowOff>0</xdr:rowOff>
    </xdr:from>
    <xdr:to>
      <xdr:col>28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133350</xdr:colOff>
      <xdr:row>76</xdr:row>
      <xdr:rowOff>0</xdr:rowOff>
    </xdr:from>
    <xdr:to>
      <xdr:col>28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123825</xdr:colOff>
      <xdr:row>94</xdr:row>
      <xdr:rowOff>0</xdr:rowOff>
    </xdr:from>
    <xdr:to>
      <xdr:col>28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142875</xdr:colOff>
      <xdr:row>111</xdr:row>
      <xdr:rowOff>190500</xdr:rowOff>
    </xdr:from>
    <xdr:to>
      <xdr:col>28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114300</xdr:colOff>
      <xdr:row>129</xdr:row>
      <xdr:rowOff>190500</xdr:rowOff>
    </xdr:from>
    <xdr:to>
      <xdr:col>28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114300</xdr:colOff>
      <xdr:row>147</xdr:row>
      <xdr:rowOff>180975</xdr:rowOff>
    </xdr:from>
    <xdr:to>
      <xdr:col>28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01.%20Estad&#237;sticas_AWR_2020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01.%20Estad&#237;sticas_AWR_2023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ORTACIONES POR PAIS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VENTA TOTAL ANUAL"/>
      <sheetName val="9.STOCKS"/>
      <sheetName val="10.PRECIO DEL VINO DE TRASLADO"/>
      <sheetName val="11.PRECIO POR VARIETAL CONTADO"/>
      <sheetName val="12.PRECIO POR VARIETAL FINANC."/>
      <sheetName val="ATRACTIVIDAD"/>
      <sheetName val="IMPORTACION MUNDIAL"/>
      <sheetName val="24.TIPO DE CAMBIO"/>
      <sheetName val="25.MACROECONOMÍA"/>
      <sheetName val="SALARIOS"/>
      <sheetName val="26.ANÁLISIS"/>
      <sheetName val="Consumo_Actividad"/>
      <sheetName val="27.VALOR AGREGADO"/>
      <sheetName val="28.SUPERMERCADO"/>
      <sheetName val="MALBEC"/>
      <sheetName val="PRINCIPALES INDICADORES"/>
      <sheetName val="VENTAS TOTALES"/>
      <sheetName val="Hoja1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F341">
            <v>18081</v>
          </cell>
          <cell r="H341">
            <v>601753</v>
          </cell>
        </row>
        <row r="342">
          <cell r="F342">
            <v>16513</v>
          </cell>
          <cell r="H342">
            <v>563170</v>
          </cell>
        </row>
        <row r="343">
          <cell r="F343">
            <v>21958</v>
          </cell>
          <cell r="H343">
            <v>687020</v>
          </cell>
        </row>
        <row r="344">
          <cell r="F344">
            <v>21542</v>
          </cell>
          <cell r="H344">
            <v>658476</v>
          </cell>
        </row>
        <row r="345">
          <cell r="F345">
            <v>24118</v>
          </cell>
          <cell r="H345">
            <v>759170</v>
          </cell>
        </row>
        <row r="346">
          <cell r="F346">
            <v>23943</v>
          </cell>
          <cell r="H346">
            <v>778501</v>
          </cell>
        </row>
        <row r="347">
          <cell r="F347">
            <v>23049</v>
          </cell>
          <cell r="H347">
            <v>768710</v>
          </cell>
        </row>
        <row r="348">
          <cell r="F348">
            <v>34082</v>
          </cell>
          <cell r="H348">
            <v>788635</v>
          </cell>
        </row>
        <row r="349">
          <cell r="F349">
            <v>32748</v>
          </cell>
          <cell r="H349">
            <v>725612</v>
          </cell>
        </row>
        <row r="350">
          <cell r="F350">
            <v>41062</v>
          </cell>
          <cell r="H350">
            <v>702009</v>
          </cell>
        </row>
        <row r="351">
          <cell r="F351">
            <v>35855</v>
          </cell>
          <cell r="H351">
            <v>681017</v>
          </cell>
        </row>
        <row r="352"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30309</v>
          </cell>
          <cell r="H394">
            <v>705976</v>
          </cell>
        </row>
        <row r="395">
          <cell r="B395">
            <v>251158</v>
          </cell>
          <cell r="C395">
            <v>502215</v>
          </cell>
          <cell r="F395">
            <v>30433</v>
          </cell>
          <cell r="H395">
            <v>787578</v>
          </cell>
        </row>
        <row r="396">
          <cell r="B396">
            <v>282917</v>
          </cell>
          <cell r="C396">
            <v>503566</v>
          </cell>
          <cell r="F396">
            <v>46348</v>
          </cell>
          <cell r="H396">
            <v>840640</v>
          </cell>
        </row>
        <row r="397">
          <cell r="B397">
            <v>265237</v>
          </cell>
          <cell r="C397">
            <v>455458</v>
          </cell>
          <cell r="F397">
            <v>49244</v>
          </cell>
          <cell r="H397">
            <v>776824</v>
          </cell>
        </row>
        <row r="398">
          <cell r="B398">
            <v>237036</v>
          </cell>
          <cell r="C398">
            <v>471788</v>
          </cell>
          <cell r="F398">
            <v>44320</v>
          </cell>
          <cell r="H398">
            <v>758336</v>
          </cell>
        </row>
        <row r="399">
          <cell r="B399">
            <v>241719</v>
          </cell>
          <cell r="C399">
            <v>382227</v>
          </cell>
          <cell r="F399">
            <v>40244</v>
          </cell>
          <cell r="H399">
            <v>670325</v>
          </cell>
        </row>
        <row r="400">
          <cell r="B400">
            <v>157630</v>
          </cell>
          <cell r="C400">
            <v>381928</v>
          </cell>
          <cell r="F400">
            <v>28265</v>
          </cell>
          <cell r="H400">
            <v>573197</v>
          </cell>
        </row>
        <row r="401">
          <cell r="B401">
            <v>144730</v>
          </cell>
          <cell r="C401">
            <v>385915</v>
          </cell>
          <cell r="F401">
            <v>14768</v>
          </cell>
          <cell r="H401">
            <v>548333</v>
          </cell>
        </row>
        <row r="402">
          <cell r="B402">
            <v>138309</v>
          </cell>
          <cell r="C402">
            <v>339276</v>
          </cell>
          <cell r="F402">
            <v>14210</v>
          </cell>
          <cell r="H402">
            <v>493458</v>
          </cell>
        </row>
        <row r="403">
          <cell r="B403">
            <v>168406</v>
          </cell>
          <cell r="C403">
            <v>379193</v>
          </cell>
          <cell r="F403">
            <v>20099</v>
          </cell>
          <cell r="H403">
            <v>568512</v>
          </cell>
        </row>
        <row r="404">
          <cell r="B404">
            <v>168425</v>
          </cell>
          <cell r="C404">
            <v>412288</v>
          </cell>
          <cell r="F404">
            <v>19474</v>
          </cell>
          <cell r="H404">
            <v>603217</v>
          </cell>
        </row>
        <row r="405">
          <cell r="B405">
            <v>205308</v>
          </cell>
          <cell r="C405">
            <v>384554</v>
          </cell>
          <cell r="F405">
            <v>29286</v>
          </cell>
          <cell r="H405">
            <v>622093</v>
          </cell>
        </row>
        <row r="406">
          <cell r="B406">
            <v>179709</v>
          </cell>
          <cell r="C406">
            <v>426833</v>
          </cell>
          <cell r="F406">
            <v>27383</v>
          </cell>
          <cell r="H406">
            <v>635638</v>
          </cell>
        </row>
        <row r="407">
          <cell r="B407">
            <v>198990</v>
          </cell>
          <cell r="C407">
            <v>473250</v>
          </cell>
          <cell r="F407">
            <v>26144</v>
          </cell>
          <cell r="H407">
            <v>701372</v>
          </cell>
        </row>
        <row r="408">
          <cell r="B408">
            <v>234279</v>
          </cell>
          <cell r="C408">
            <v>486979</v>
          </cell>
          <cell r="F408">
            <v>39063</v>
          </cell>
          <cell r="H408">
            <v>762390</v>
          </cell>
        </row>
        <row r="409">
          <cell r="B409">
            <v>226635</v>
          </cell>
          <cell r="C409">
            <v>439812</v>
          </cell>
          <cell r="F409">
            <v>34709</v>
          </cell>
          <cell r="H409">
            <v>704482</v>
          </cell>
        </row>
        <row r="410">
          <cell r="B410">
            <v>213281</v>
          </cell>
          <cell r="C410">
            <v>494665</v>
          </cell>
          <cell r="F410">
            <v>49082</v>
          </cell>
          <cell r="H410">
            <v>759893</v>
          </cell>
        </row>
        <row r="411">
          <cell r="B411">
            <v>218248</v>
          </cell>
          <cell r="C411">
            <v>430113</v>
          </cell>
          <cell r="F411">
            <v>40034</v>
          </cell>
          <cell r="H411">
            <v>691530</v>
          </cell>
        </row>
      </sheetData>
      <sheetData sheetId="4">
        <row r="306">
          <cell r="B306">
            <v>28929.5</v>
          </cell>
          <cell r="C306">
            <v>327225.8</v>
          </cell>
          <cell r="D306">
            <v>340947.12</v>
          </cell>
          <cell r="I306">
            <v>699190.2</v>
          </cell>
        </row>
        <row r="307">
          <cell r="B307">
            <v>29683.89</v>
          </cell>
          <cell r="C307">
            <v>393508.24</v>
          </cell>
          <cell r="D307">
            <v>384326.27</v>
          </cell>
          <cell r="I307">
            <v>808751.63</v>
          </cell>
        </row>
        <row r="308">
          <cell r="B308">
            <v>31542.240000000002</v>
          </cell>
          <cell r="C308">
            <v>425473.52</v>
          </cell>
          <cell r="D308">
            <v>382073.11</v>
          </cell>
          <cell r="I308">
            <v>840474.72</v>
          </cell>
        </row>
        <row r="309">
          <cell r="B309">
            <v>28887.17</v>
          </cell>
          <cell r="C309">
            <v>451394.62</v>
          </cell>
          <cell r="D309">
            <v>363190</v>
          </cell>
          <cell r="I309">
            <v>845031.63</v>
          </cell>
        </row>
        <row r="310">
          <cell r="B310">
            <v>33194.53</v>
          </cell>
          <cell r="C310">
            <v>517138.53</v>
          </cell>
          <cell r="D310">
            <v>410071.45</v>
          </cell>
          <cell r="I310">
            <v>961813.56</v>
          </cell>
        </row>
        <row r="311">
          <cell r="B311">
            <v>31791.360000000001</v>
          </cell>
          <cell r="C311">
            <v>557038.16</v>
          </cell>
          <cell r="D311">
            <v>339776.4</v>
          </cell>
          <cell r="I311">
            <v>931858.87</v>
          </cell>
        </row>
        <row r="312">
          <cell r="B312">
            <v>31716.48</v>
          </cell>
          <cell r="C312">
            <v>487831.51</v>
          </cell>
          <cell r="D312">
            <v>333578.98</v>
          </cell>
          <cell r="I312">
            <v>856652.44</v>
          </cell>
        </row>
        <row r="313">
          <cell r="B313">
            <v>32179.89</v>
          </cell>
          <cell r="C313">
            <v>524896.30000000005</v>
          </cell>
          <cell r="D313">
            <v>341409.04</v>
          </cell>
          <cell r="I313">
            <v>903485.43999999994</v>
          </cell>
        </row>
        <row r="314">
          <cell r="B314">
            <v>30870.89</v>
          </cell>
          <cell r="C314">
            <v>555764.68999999994</v>
          </cell>
          <cell r="D314">
            <v>357256.87</v>
          </cell>
          <cell r="I314">
            <v>948085.76000000001</v>
          </cell>
        </row>
        <row r="315">
          <cell r="B315">
            <v>35177</v>
          </cell>
          <cell r="C315">
            <v>516156</v>
          </cell>
          <cell r="D315">
            <v>327280</v>
          </cell>
          <cell r="I315">
            <v>887227</v>
          </cell>
        </row>
        <row r="316">
          <cell r="B316">
            <v>36304.22</v>
          </cell>
          <cell r="C316">
            <v>476894.06</v>
          </cell>
          <cell r="D316">
            <v>321374.90999999997</v>
          </cell>
          <cell r="I316">
            <v>844917.81</v>
          </cell>
        </row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23244</v>
          </cell>
          <cell r="C394">
            <v>450223</v>
          </cell>
          <cell r="D394">
            <v>228934</v>
          </cell>
          <cell r="I394">
            <v>705976</v>
          </cell>
        </row>
        <row r="395">
          <cell r="B395">
            <v>25955</v>
          </cell>
          <cell r="C395">
            <v>478479</v>
          </cell>
          <cell r="D395">
            <v>279634</v>
          </cell>
          <cell r="I395">
            <v>787578</v>
          </cell>
        </row>
        <row r="396">
          <cell r="B396">
            <v>25825</v>
          </cell>
          <cell r="C396">
            <v>558651</v>
          </cell>
          <cell r="D396">
            <v>248480</v>
          </cell>
          <cell r="I396">
            <v>840640</v>
          </cell>
        </row>
        <row r="397">
          <cell r="B397">
            <v>25430</v>
          </cell>
          <cell r="C397">
            <v>506316</v>
          </cell>
          <cell r="D397">
            <v>239150</v>
          </cell>
          <cell r="I397">
            <v>776824</v>
          </cell>
        </row>
        <row r="398">
          <cell r="B398">
            <v>24766</v>
          </cell>
          <cell r="C398">
            <v>497222</v>
          </cell>
          <cell r="D398">
            <v>233874</v>
          </cell>
          <cell r="I398">
            <v>758336</v>
          </cell>
        </row>
        <row r="399">
          <cell r="B399">
            <v>27201</v>
          </cell>
          <cell r="C399">
            <v>454984</v>
          </cell>
          <cell r="D399">
            <v>183151</v>
          </cell>
          <cell r="I399">
            <v>670325</v>
          </cell>
        </row>
        <row r="400">
          <cell r="B400">
            <v>26246</v>
          </cell>
          <cell r="C400">
            <v>336628</v>
          </cell>
          <cell r="D400">
            <v>205834</v>
          </cell>
          <cell r="I400">
            <v>573197</v>
          </cell>
        </row>
        <row r="401">
          <cell r="B401">
            <v>20247</v>
          </cell>
          <cell r="C401">
            <v>322510</v>
          </cell>
          <cell r="D401">
            <v>202645</v>
          </cell>
          <cell r="I401">
            <v>548333</v>
          </cell>
        </row>
        <row r="402">
          <cell r="B402">
            <v>21117</v>
          </cell>
          <cell r="C402">
            <v>295634</v>
          </cell>
          <cell r="D402">
            <v>172849</v>
          </cell>
          <cell r="I402">
            <v>493458</v>
          </cell>
        </row>
        <row r="403">
          <cell r="B403">
            <v>18287</v>
          </cell>
          <cell r="C403">
            <v>331912</v>
          </cell>
          <cell r="D403">
            <v>212372</v>
          </cell>
          <cell r="I403">
            <v>568512</v>
          </cell>
        </row>
        <row r="404">
          <cell r="B404">
            <v>19298</v>
          </cell>
          <cell r="C404">
            <v>336676</v>
          </cell>
          <cell r="D404">
            <v>242319</v>
          </cell>
          <cell r="I404">
            <v>603217</v>
          </cell>
        </row>
        <row r="405">
          <cell r="B405">
            <v>29469</v>
          </cell>
          <cell r="C405">
            <v>383143</v>
          </cell>
          <cell r="D405">
            <v>205422</v>
          </cell>
          <cell r="I405">
            <v>622093</v>
          </cell>
        </row>
        <row r="406">
          <cell r="B406">
            <v>33735</v>
          </cell>
          <cell r="C406">
            <v>385397</v>
          </cell>
          <cell r="D406">
            <v>215495</v>
          </cell>
          <cell r="I406">
            <v>635638</v>
          </cell>
        </row>
        <row r="407">
          <cell r="B407">
            <v>19269</v>
          </cell>
          <cell r="C407">
            <v>415121</v>
          </cell>
          <cell r="D407">
            <v>264583</v>
          </cell>
          <cell r="I407">
            <v>701372</v>
          </cell>
        </row>
        <row r="408">
          <cell r="B408">
            <v>25719</v>
          </cell>
          <cell r="C408">
            <v>489725</v>
          </cell>
          <cell r="D408">
            <v>241894</v>
          </cell>
          <cell r="I408">
            <v>762390</v>
          </cell>
        </row>
        <row r="409">
          <cell r="B409">
            <v>18542</v>
          </cell>
          <cell r="C409">
            <v>458432</v>
          </cell>
          <cell r="D409">
            <v>224306</v>
          </cell>
          <cell r="I409">
            <v>704482</v>
          </cell>
        </row>
        <row r="410">
          <cell r="B410">
            <v>19663</v>
          </cell>
          <cell r="C410">
            <v>501419</v>
          </cell>
          <cell r="D410">
            <v>236990</v>
          </cell>
          <cell r="I410">
            <v>759893</v>
          </cell>
        </row>
        <row r="411">
          <cell r="B411">
            <v>21031</v>
          </cell>
          <cell r="C411">
            <v>452173</v>
          </cell>
          <cell r="D411">
            <v>216104</v>
          </cell>
          <cell r="I411">
            <v>691530</v>
          </cell>
        </row>
      </sheetData>
      <sheetData sheetId="5">
        <row r="305">
          <cell r="N305">
            <v>741563.34</v>
          </cell>
        </row>
        <row r="306">
          <cell r="B306">
            <v>121682.12</v>
          </cell>
          <cell r="C306">
            <v>433284.95</v>
          </cell>
          <cell r="E306">
            <v>17239.080000000002</v>
          </cell>
          <cell r="F306">
            <v>102627.46</v>
          </cell>
          <cell r="H306">
            <v>21543.96</v>
          </cell>
          <cell r="I306">
            <v>2247.7399999999998</v>
          </cell>
          <cell r="K306">
            <v>160465.16</v>
          </cell>
          <cell r="L306">
            <v>538160.15</v>
          </cell>
          <cell r="N306">
            <v>699190.2</v>
          </cell>
        </row>
        <row r="307">
          <cell r="B307">
            <v>138813.87</v>
          </cell>
          <cell r="C307">
            <v>498171.28</v>
          </cell>
          <cell r="E307">
            <v>25613.51</v>
          </cell>
          <cell r="F307">
            <v>122300.58</v>
          </cell>
          <cell r="H307">
            <v>22321.48</v>
          </cell>
          <cell r="I307">
            <v>1527.22</v>
          </cell>
          <cell r="K307">
            <v>186748.86000000002</v>
          </cell>
          <cell r="L307">
            <v>621999.07999999996</v>
          </cell>
          <cell r="N307">
            <v>808751.63</v>
          </cell>
        </row>
        <row r="308">
          <cell r="B308">
            <v>146658.38</v>
          </cell>
          <cell r="C308">
            <v>502477.85</v>
          </cell>
          <cell r="E308">
            <v>24664.49</v>
          </cell>
          <cell r="F308">
            <v>130458.8</v>
          </cell>
          <cell r="H308">
            <v>33416.239999999998</v>
          </cell>
          <cell r="I308">
            <v>2484.9299999999998</v>
          </cell>
          <cell r="K308">
            <v>204739.11</v>
          </cell>
          <cell r="L308">
            <v>635421.58000000007</v>
          </cell>
          <cell r="N308">
            <v>840474.72</v>
          </cell>
        </row>
        <row r="309">
          <cell r="B309">
            <v>149612.54999999999</v>
          </cell>
          <cell r="C309">
            <v>486495.98</v>
          </cell>
          <cell r="E309">
            <v>22059.47</v>
          </cell>
          <cell r="F309">
            <v>150197.29</v>
          </cell>
          <cell r="H309">
            <v>32533.66</v>
          </cell>
          <cell r="I309">
            <v>3459.22</v>
          </cell>
          <cell r="K309">
            <v>204205.68</v>
          </cell>
          <cell r="L309">
            <v>640152.49</v>
          </cell>
          <cell r="N309">
            <v>845031.63</v>
          </cell>
        </row>
        <row r="310">
          <cell r="B310">
            <v>151684.01999999999</v>
          </cell>
          <cell r="C310">
            <v>554870.06000000006</v>
          </cell>
          <cell r="E310">
            <v>29710.85</v>
          </cell>
          <cell r="F310">
            <v>178618.56</v>
          </cell>
          <cell r="H310">
            <v>42766.93</v>
          </cell>
          <cell r="I310">
            <v>2786.81</v>
          </cell>
          <cell r="K310">
            <v>224161.8</v>
          </cell>
          <cell r="L310">
            <v>736275.43000000017</v>
          </cell>
          <cell r="N310">
            <v>961813.56</v>
          </cell>
        </row>
        <row r="311">
          <cell r="B311">
            <v>139161.60000000001</v>
          </cell>
          <cell r="C311">
            <v>534848.77</v>
          </cell>
          <cell r="E311">
            <v>33069.82</v>
          </cell>
          <cell r="F311">
            <v>186117.01</v>
          </cell>
          <cell r="H311">
            <v>34565.199999999997</v>
          </cell>
          <cell r="I311">
            <v>3083.28</v>
          </cell>
          <cell r="K311">
            <v>206796.62</v>
          </cell>
          <cell r="L311">
            <v>724049.06</v>
          </cell>
          <cell r="N311">
            <v>931858.87</v>
          </cell>
        </row>
        <row r="312">
          <cell r="B312">
            <v>126205.67</v>
          </cell>
          <cell r="C312">
            <v>479731.06</v>
          </cell>
          <cell r="E312">
            <v>40538.199999999997</v>
          </cell>
          <cell r="F312">
            <v>166244.54</v>
          </cell>
          <cell r="H312">
            <v>39424.129999999997</v>
          </cell>
          <cell r="I312">
            <v>3707.5</v>
          </cell>
          <cell r="K312">
            <v>206168</v>
          </cell>
          <cell r="L312">
            <v>649683.1</v>
          </cell>
          <cell r="N312">
            <v>856652.44</v>
          </cell>
        </row>
        <row r="313">
          <cell r="B313">
            <v>141111.62</v>
          </cell>
          <cell r="C313">
            <v>491788.64</v>
          </cell>
          <cell r="E313">
            <v>27326.46</v>
          </cell>
          <cell r="F313">
            <v>188387.93</v>
          </cell>
          <cell r="H313">
            <v>46640.53</v>
          </cell>
          <cell r="I313">
            <v>3656.46</v>
          </cell>
          <cell r="K313">
            <v>215078.61</v>
          </cell>
          <cell r="L313">
            <v>683833.03</v>
          </cell>
          <cell r="N313">
            <v>903485.43999999994</v>
          </cell>
        </row>
        <row r="314">
          <cell r="B314">
            <v>135223</v>
          </cell>
          <cell r="C314">
            <v>517480</v>
          </cell>
          <cell r="E314">
            <v>31251.040000000001</v>
          </cell>
          <cell r="F314">
            <v>199883.77</v>
          </cell>
          <cell r="H314">
            <v>53497.21</v>
          </cell>
          <cell r="I314">
            <v>5586.76</v>
          </cell>
          <cell r="K314">
            <v>219971.25</v>
          </cell>
          <cell r="L314">
            <v>722950.53</v>
          </cell>
          <cell r="N314">
            <v>948085.76000000001</v>
          </cell>
        </row>
        <row r="315">
          <cell r="B315">
            <v>136142</v>
          </cell>
          <cell r="C315">
            <v>457096</v>
          </cell>
          <cell r="E315">
            <v>36001.089999999997</v>
          </cell>
          <cell r="F315">
            <v>197239</v>
          </cell>
          <cell r="H315">
            <v>54275.15</v>
          </cell>
          <cell r="I315">
            <v>4859.45</v>
          </cell>
          <cell r="K315">
            <v>226418.24</v>
          </cell>
          <cell r="L315">
            <v>659194.44999999995</v>
          </cell>
          <cell r="N315">
            <v>887227</v>
          </cell>
        </row>
        <row r="316">
          <cell r="B316">
            <v>130765.96</v>
          </cell>
          <cell r="C316">
            <v>479590.36</v>
          </cell>
          <cell r="E316">
            <v>19152.8</v>
          </cell>
          <cell r="F316">
            <v>161554.13</v>
          </cell>
          <cell r="H316">
            <v>49166.96</v>
          </cell>
          <cell r="I316">
            <v>3586.52</v>
          </cell>
          <cell r="K316">
            <v>199085.72</v>
          </cell>
          <cell r="L316">
            <v>644731.01</v>
          </cell>
          <cell r="N316">
            <v>844917.81</v>
          </cell>
        </row>
        <row r="317">
          <cell r="B317">
            <v>105440</v>
          </cell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B318">
            <v>132476</v>
          </cell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B319">
            <v>140264</v>
          </cell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B320">
            <v>149887</v>
          </cell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B321">
            <v>137963</v>
          </cell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B322">
            <v>116315</v>
          </cell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B323">
            <v>131096</v>
          </cell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B324">
            <v>137078</v>
          </cell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B325">
            <v>129844</v>
          </cell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B326">
            <v>135828</v>
          </cell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B327">
            <v>133079</v>
          </cell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B328">
            <v>127609</v>
          </cell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B329">
            <v>119168</v>
          </cell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B330">
            <v>102513</v>
          </cell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B331">
            <v>145305</v>
          </cell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B332">
            <v>153374</v>
          </cell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B333">
            <v>189846</v>
          </cell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B334">
            <v>136846</v>
          </cell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B335">
            <v>153949</v>
          </cell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B336">
            <v>155078</v>
          </cell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B337">
            <v>167398</v>
          </cell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B338">
            <v>142141</v>
          </cell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B339">
            <v>115783</v>
          </cell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B340">
            <v>111625</v>
          </cell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B341">
            <v>129787</v>
          </cell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B342">
            <v>113720</v>
          </cell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B343">
            <v>146997</v>
          </cell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B344">
            <v>126069</v>
          </cell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B345">
            <v>107671</v>
          </cell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B346">
            <v>127455</v>
          </cell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B347">
            <v>141682</v>
          </cell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B348">
            <v>124598</v>
          </cell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B349">
            <v>114368</v>
          </cell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B350">
            <v>105019</v>
          </cell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B351">
            <v>110144</v>
          </cell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B352">
            <v>117824</v>
          </cell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B353">
            <v>112696</v>
          </cell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B354">
            <v>112159</v>
          </cell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B355">
            <v>122807</v>
          </cell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B356">
            <v>113151</v>
          </cell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B357">
            <v>141444</v>
          </cell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B358">
            <v>116890</v>
          </cell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B359">
            <v>141016</v>
          </cell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B360">
            <v>136138</v>
          </cell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B361">
            <v>113348</v>
          </cell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B362">
            <v>118013</v>
          </cell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B363">
            <v>113886</v>
          </cell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B364">
            <v>116075</v>
          </cell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B365">
            <v>120439</v>
          </cell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B366">
            <v>104632</v>
          </cell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B367">
            <v>96739</v>
          </cell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B368">
            <v>109641</v>
          </cell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B369">
            <v>107499</v>
          </cell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B370">
            <v>116368</v>
          </cell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B371">
            <v>121807</v>
          </cell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B372">
            <v>103489</v>
          </cell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B373">
            <v>138970</v>
          </cell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B374">
            <v>130315</v>
          </cell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B375">
            <v>104207</v>
          </cell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B376">
            <v>140827</v>
          </cell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B377">
            <v>147130</v>
          </cell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B378">
            <v>125414</v>
          </cell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B379">
            <v>95572</v>
          </cell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B380">
            <v>137954</v>
          </cell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B381">
            <v>116284</v>
          </cell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B382">
            <v>116463</v>
          </cell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B383">
            <v>132924</v>
          </cell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B384">
            <v>105560</v>
          </cell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B385">
            <v>94156</v>
          </cell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B386">
            <v>109882</v>
          </cell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B387">
            <v>166061</v>
          </cell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B388">
            <v>137919</v>
          </cell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B389">
            <v>140619</v>
          </cell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B390">
            <v>141356</v>
          </cell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B391">
            <v>162467</v>
          </cell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B392">
            <v>142269</v>
          </cell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B393">
            <v>134107</v>
          </cell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B394">
            <v>104884</v>
          </cell>
          <cell r="C394">
            <v>300466</v>
          </cell>
          <cell r="E394">
            <v>30617</v>
          </cell>
          <cell r="F394">
            <v>234932</v>
          </cell>
          <cell r="H394">
            <v>27813</v>
          </cell>
          <cell r="I394">
            <v>6687</v>
          </cell>
          <cell r="K394">
            <v>163314</v>
          </cell>
          <cell r="L394">
            <v>542085</v>
          </cell>
          <cell r="N394">
            <v>705976</v>
          </cell>
        </row>
        <row r="395">
          <cell r="B395">
            <v>128559</v>
          </cell>
          <cell r="C395">
            <v>373657</v>
          </cell>
          <cell r="E395">
            <v>38608</v>
          </cell>
          <cell r="F395">
            <v>212550</v>
          </cell>
          <cell r="H395">
            <v>24230</v>
          </cell>
          <cell r="I395">
            <v>6203</v>
          </cell>
          <cell r="K395">
            <v>191397</v>
          </cell>
          <cell r="L395">
            <v>592410</v>
          </cell>
          <cell r="N395">
            <v>787578</v>
          </cell>
        </row>
        <row r="396">
          <cell r="B396">
            <v>131865</v>
          </cell>
          <cell r="C396">
            <v>371701</v>
          </cell>
          <cell r="E396">
            <v>45021</v>
          </cell>
          <cell r="F396">
            <v>237896</v>
          </cell>
          <cell r="H396">
            <v>44318</v>
          </cell>
          <cell r="I396">
            <v>9370</v>
          </cell>
          <cell r="K396">
            <v>221204</v>
          </cell>
          <cell r="L396">
            <v>618967</v>
          </cell>
          <cell r="N396">
            <v>840640</v>
          </cell>
        </row>
        <row r="397">
          <cell r="B397">
            <v>119236</v>
          </cell>
          <cell r="C397">
            <v>336222</v>
          </cell>
          <cell r="E397">
            <v>52916</v>
          </cell>
          <cell r="F397">
            <v>212321</v>
          </cell>
          <cell r="H397">
            <v>45728</v>
          </cell>
          <cell r="I397">
            <v>8670</v>
          </cell>
          <cell r="K397">
            <v>217880</v>
          </cell>
          <cell r="L397">
            <v>557213</v>
          </cell>
          <cell r="N397">
            <v>776824</v>
          </cell>
        </row>
        <row r="398">
          <cell r="B398">
            <v>127314</v>
          </cell>
          <cell r="C398">
            <v>344473</v>
          </cell>
          <cell r="E398">
            <v>33076</v>
          </cell>
          <cell r="F398">
            <v>203960</v>
          </cell>
          <cell r="H398">
            <v>40323</v>
          </cell>
          <cell r="I398">
            <v>8557</v>
          </cell>
          <cell r="K398">
            <v>200713</v>
          </cell>
          <cell r="L398">
            <v>556990</v>
          </cell>
          <cell r="N398">
            <v>758336</v>
          </cell>
        </row>
        <row r="399">
          <cell r="B399">
            <v>78859</v>
          </cell>
          <cell r="C399">
            <v>303368</v>
          </cell>
          <cell r="E399">
            <v>36847</v>
          </cell>
          <cell r="F399">
            <v>204873</v>
          </cell>
          <cell r="H399">
            <v>35664</v>
          </cell>
          <cell r="I399">
            <v>9031</v>
          </cell>
          <cell r="K399">
            <v>151370</v>
          </cell>
          <cell r="L399">
            <v>517272</v>
          </cell>
          <cell r="N399">
            <v>670325</v>
          </cell>
        </row>
        <row r="400">
          <cell r="B400">
            <v>140556</v>
          </cell>
          <cell r="C400">
            <v>241372</v>
          </cell>
          <cell r="E400">
            <v>25052</v>
          </cell>
          <cell r="F400">
            <v>132577</v>
          </cell>
          <cell r="H400">
            <v>27307</v>
          </cell>
          <cell r="I400">
            <v>5703</v>
          </cell>
          <cell r="K400">
            <v>192915</v>
          </cell>
          <cell r="L400">
            <v>379652</v>
          </cell>
          <cell r="N400">
            <v>573197</v>
          </cell>
        </row>
        <row r="401">
          <cell r="B401">
            <v>123862</v>
          </cell>
          <cell r="C401">
            <v>262052</v>
          </cell>
          <cell r="E401">
            <v>21131</v>
          </cell>
          <cell r="F401">
            <v>123600</v>
          </cell>
          <cell r="H401">
            <v>14676</v>
          </cell>
          <cell r="I401">
            <v>3012</v>
          </cell>
          <cell r="K401">
            <v>159669</v>
          </cell>
          <cell r="L401">
            <v>388664</v>
          </cell>
          <cell r="N401">
            <v>548333</v>
          </cell>
        </row>
        <row r="402">
          <cell r="B402">
            <v>110799</v>
          </cell>
          <cell r="C402">
            <v>228477</v>
          </cell>
          <cell r="E402">
            <v>18826</v>
          </cell>
          <cell r="F402">
            <v>119483</v>
          </cell>
          <cell r="H402">
            <v>13285</v>
          </cell>
          <cell r="I402">
            <v>2052</v>
          </cell>
          <cell r="K402">
            <v>142910</v>
          </cell>
          <cell r="L402">
            <v>350012</v>
          </cell>
          <cell r="N402">
            <v>493458</v>
          </cell>
        </row>
        <row r="403">
          <cell r="B403">
            <v>127349</v>
          </cell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568512</v>
          </cell>
        </row>
        <row r="404">
          <cell r="B404">
            <v>158685</v>
          </cell>
          <cell r="C404">
            <v>253603</v>
          </cell>
          <cell r="E404">
            <v>23804</v>
          </cell>
          <cell r="F404">
            <v>144621</v>
          </cell>
          <cell r="H404">
            <v>17201</v>
          </cell>
          <cell r="I404">
            <v>5302</v>
          </cell>
          <cell r="K404">
            <v>199690</v>
          </cell>
          <cell r="L404">
            <v>403526</v>
          </cell>
          <cell r="N404">
            <v>603217</v>
          </cell>
        </row>
        <row r="405">
          <cell r="B405">
            <v>142984</v>
          </cell>
          <cell r="C405">
            <v>241569</v>
          </cell>
          <cell r="E405">
            <v>27749</v>
          </cell>
          <cell r="F405">
            <v>177559</v>
          </cell>
          <cell r="H405">
            <v>26950</v>
          </cell>
          <cell r="I405">
            <v>5282</v>
          </cell>
          <cell r="K405">
            <v>197683</v>
          </cell>
          <cell r="L405">
            <v>424410</v>
          </cell>
          <cell r="N405">
            <v>622093</v>
          </cell>
        </row>
        <row r="406">
          <cell r="B406">
            <v>87733</v>
          </cell>
          <cell r="C406">
            <v>339099</v>
          </cell>
          <cell r="E406">
            <v>25788</v>
          </cell>
          <cell r="F406">
            <v>153921</v>
          </cell>
          <cell r="H406">
            <v>23044</v>
          </cell>
          <cell r="I406">
            <v>5365</v>
          </cell>
          <cell r="K406">
            <v>136565</v>
          </cell>
          <cell r="L406">
            <v>498385</v>
          </cell>
          <cell r="N406">
            <v>635638</v>
          </cell>
        </row>
        <row r="407">
          <cell r="B407">
            <v>91896</v>
          </cell>
          <cell r="C407">
            <v>381353</v>
          </cell>
          <cell r="E407">
            <v>32623</v>
          </cell>
          <cell r="F407">
            <v>166366</v>
          </cell>
          <cell r="H407">
            <v>21274</v>
          </cell>
          <cell r="I407">
            <v>6489</v>
          </cell>
          <cell r="K407">
            <v>145793</v>
          </cell>
          <cell r="L407">
            <v>554208</v>
          </cell>
          <cell r="N407">
            <v>701372</v>
          </cell>
        </row>
        <row r="408">
          <cell r="B408">
            <v>102628</v>
          </cell>
          <cell r="C408">
            <v>384351</v>
          </cell>
          <cell r="E408">
            <v>30711</v>
          </cell>
          <cell r="F408">
            <v>203569</v>
          </cell>
          <cell r="H408">
            <v>32298</v>
          </cell>
          <cell r="I408">
            <v>7160</v>
          </cell>
          <cell r="K408">
            <v>165637</v>
          </cell>
          <cell r="L408">
            <v>595080</v>
          </cell>
          <cell r="N408">
            <v>762390</v>
          </cell>
        </row>
        <row r="409">
          <cell r="B409">
            <v>117984</v>
          </cell>
          <cell r="C409">
            <v>321828</v>
          </cell>
          <cell r="E409">
            <v>38428</v>
          </cell>
          <cell r="F409">
            <v>188207</v>
          </cell>
          <cell r="H409">
            <v>31343</v>
          </cell>
          <cell r="I409">
            <v>6692</v>
          </cell>
          <cell r="K409">
            <v>187755</v>
          </cell>
          <cell r="L409">
            <v>516727</v>
          </cell>
          <cell r="N409">
            <v>704482</v>
          </cell>
        </row>
        <row r="410">
          <cell r="B410">
            <v>158625</v>
          </cell>
          <cell r="C410">
            <v>336039</v>
          </cell>
          <cell r="E410">
            <v>22728</v>
          </cell>
          <cell r="F410">
            <v>190654</v>
          </cell>
          <cell r="H410">
            <v>40679</v>
          </cell>
          <cell r="I410">
            <v>9590</v>
          </cell>
          <cell r="K410">
            <v>222032</v>
          </cell>
          <cell r="L410">
            <v>536283</v>
          </cell>
          <cell r="N410">
            <v>759893</v>
          </cell>
        </row>
        <row r="411">
          <cell r="B411">
            <v>139242</v>
          </cell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691530</v>
          </cell>
        </row>
      </sheetData>
      <sheetData sheetId="6">
        <row r="113">
          <cell r="B113">
            <v>43258</v>
          </cell>
          <cell r="D113">
            <v>6422.98</v>
          </cell>
          <cell r="E113">
            <v>7180.63</v>
          </cell>
          <cell r="F113">
            <v>1557.11</v>
          </cell>
          <cell r="G113">
            <v>6469.1</v>
          </cell>
          <cell r="H113">
            <v>6800.67</v>
          </cell>
          <cell r="I113">
            <v>603377.03999999992</v>
          </cell>
          <cell r="J113">
            <v>699190.2</v>
          </cell>
        </row>
        <row r="114">
          <cell r="B114">
            <v>55079.31</v>
          </cell>
          <cell r="D114">
            <v>4825.7299999999996</v>
          </cell>
          <cell r="E114">
            <v>12179.19</v>
          </cell>
          <cell r="F114">
            <v>3049.69</v>
          </cell>
          <cell r="G114">
            <v>8103.87</v>
          </cell>
          <cell r="H114">
            <v>8967.7900000000009</v>
          </cell>
          <cell r="I114">
            <v>683490.43</v>
          </cell>
          <cell r="J114">
            <v>808751.63</v>
          </cell>
        </row>
        <row r="115">
          <cell r="B115">
            <v>56332.23</v>
          </cell>
          <cell r="D115">
            <v>9384.27</v>
          </cell>
          <cell r="E115">
            <v>10284.11</v>
          </cell>
          <cell r="F115">
            <v>3369.51</v>
          </cell>
          <cell r="G115">
            <v>5506.46</v>
          </cell>
          <cell r="H115">
            <v>11949.5</v>
          </cell>
          <cell r="I115">
            <v>712608.5</v>
          </cell>
          <cell r="J115">
            <v>840474.72</v>
          </cell>
        </row>
        <row r="116">
          <cell r="B116">
            <v>65948.7</v>
          </cell>
          <cell r="D116">
            <v>10416.280000000001</v>
          </cell>
          <cell r="E116">
            <v>14625.3</v>
          </cell>
          <cell r="F116">
            <v>2100.4499999999998</v>
          </cell>
          <cell r="G116">
            <v>5356.51</v>
          </cell>
          <cell r="H116">
            <v>12505.46</v>
          </cell>
          <cell r="I116">
            <v>699976.83000000007</v>
          </cell>
          <cell r="J116">
            <v>845031.63</v>
          </cell>
        </row>
        <row r="117">
          <cell r="B117">
            <v>76153.42</v>
          </cell>
          <cell r="D117">
            <v>19386.669999999998</v>
          </cell>
          <cell r="E117">
            <v>13147.5</v>
          </cell>
          <cell r="F117">
            <v>3451.73</v>
          </cell>
          <cell r="G117">
            <v>10736.97</v>
          </cell>
          <cell r="H117">
            <v>12570.89</v>
          </cell>
          <cell r="I117">
            <v>790505.45</v>
          </cell>
          <cell r="J117">
            <v>961813.56</v>
          </cell>
        </row>
        <row r="118">
          <cell r="B118">
            <v>92071.360000000001</v>
          </cell>
          <cell r="D118">
            <v>13802.05</v>
          </cell>
          <cell r="E118">
            <v>10534.73</v>
          </cell>
          <cell r="F118">
            <v>4221.96</v>
          </cell>
          <cell r="G118">
            <v>8899.26</v>
          </cell>
          <cell r="H118">
            <v>14462.19</v>
          </cell>
          <cell r="I118">
            <v>746943.42999999993</v>
          </cell>
          <cell r="J118">
            <v>931858.87</v>
          </cell>
        </row>
        <row r="119">
          <cell r="B119">
            <v>79173.53</v>
          </cell>
          <cell r="D119">
            <v>12313</v>
          </cell>
          <cell r="E119">
            <v>12346.72</v>
          </cell>
          <cell r="F119">
            <v>5479.63</v>
          </cell>
          <cell r="G119">
            <v>8638.2999999999993</v>
          </cell>
          <cell r="H119">
            <v>18635.82</v>
          </cell>
          <cell r="I119">
            <v>682627.22</v>
          </cell>
          <cell r="J119">
            <v>856652.44</v>
          </cell>
        </row>
        <row r="120">
          <cell r="B120">
            <v>88638.49</v>
          </cell>
          <cell r="D120">
            <v>15761.92</v>
          </cell>
          <cell r="E120">
            <v>18295.7</v>
          </cell>
          <cell r="F120">
            <v>4980.04</v>
          </cell>
          <cell r="G120">
            <v>8561.1299999999992</v>
          </cell>
          <cell r="H120">
            <v>7607.23</v>
          </cell>
          <cell r="I120">
            <v>721626.78999999992</v>
          </cell>
          <cell r="J120">
            <v>903485.43999999994</v>
          </cell>
        </row>
        <row r="121">
          <cell r="B121">
            <v>90161.24</v>
          </cell>
          <cell r="D121">
            <v>10934.57</v>
          </cell>
          <cell r="E121">
            <v>18443.990000000002</v>
          </cell>
          <cell r="F121">
            <v>4033.91</v>
          </cell>
          <cell r="G121">
            <v>10160.969999999999</v>
          </cell>
          <cell r="H121">
            <v>12708.7</v>
          </cell>
          <cell r="I121">
            <v>749452.41999999993</v>
          </cell>
          <cell r="J121">
            <v>948085.76000000001</v>
          </cell>
        </row>
        <row r="122">
          <cell r="B122">
            <v>92960.19</v>
          </cell>
          <cell r="D122">
            <v>15060.47</v>
          </cell>
          <cell r="E122">
            <v>13921.34</v>
          </cell>
          <cell r="F122">
            <v>4539.4399999999996</v>
          </cell>
          <cell r="G122">
            <v>10170.85</v>
          </cell>
          <cell r="H122">
            <v>14516.82</v>
          </cell>
          <cell r="I122">
            <v>687824.55</v>
          </cell>
          <cell r="J122">
            <v>887227</v>
          </cell>
        </row>
        <row r="123">
          <cell r="B123">
            <v>72084.7</v>
          </cell>
          <cell r="D123">
            <v>13025.03</v>
          </cell>
          <cell r="E123">
            <v>11956.7</v>
          </cell>
          <cell r="F123">
            <v>2319.59</v>
          </cell>
          <cell r="G123">
            <v>6367.43</v>
          </cell>
          <cell r="H123">
            <v>5583.26</v>
          </cell>
          <cell r="I123">
            <v>694924.20000000007</v>
          </cell>
          <cell r="J123">
            <v>844917.81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25125</v>
          </cell>
          <cell r="D189">
            <v>11349</v>
          </cell>
          <cell r="E189">
            <v>14434</v>
          </cell>
          <cell r="F189">
            <v>2939</v>
          </cell>
          <cell r="G189">
            <v>6643</v>
          </cell>
          <cell r="H189">
            <v>10415</v>
          </cell>
          <cell r="I189">
            <v>613857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112521</v>
          </cell>
          <cell r="C199">
            <v>36481</v>
          </cell>
          <cell r="D199">
            <v>7056</v>
          </cell>
          <cell r="E199">
            <v>6110</v>
          </cell>
          <cell r="F199">
            <v>3386</v>
          </cell>
          <cell r="G199">
            <v>5009</v>
          </cell>
          <cell r="H199">
            <v>14321</v>
          </cell>
          <cell r="I199">
            <v>460305</v>
          </cell>
          <cell r="J199">
            <v>645189</v>
          </cell>
        </row>
        <row r="200">
          <cell r="B200">
            <v>102969</v>
          </cell>
          <cell r="C200">
            <v>22773</v>
          </cell>
          <cell r="D200">
            <v>3763</v>
          </cell>
          <cell r="E200">
            <v>15796</v>
          </cell>
          <cell r="F200">
            <v>2313</v>
          </cell>
          <cell r="G200">
            <v>7306</v>
          </cell>
          <cell r="H200">
            <v>11972</v>
          </cell>
          <cell r="I200">
            <v>486946</v>
          </cell>
          <cell r="J200">
            <v>653838</v>
          </cell>
        </row>
        <row r="201">
          <cell r="B201">
            <v>117600</v>
          </cell>
          <cell r="C201">
            <v>30608</v>
          </cell>
          <cell r="D201">
            <v>3180</v>
          </cell>
          <cell r="E201">
            <v>40968</v>
          </cell>
          <cell r="F201">
            <v>4727</v>
          </cell>
          <cell r="G201">
            <v>8203</v>
          </cell>
          <cell r="H201">
            <v>7413</v>
          </cell>
          <cell r="I201">
            <v>493277</v>
          </cell>
          <cell r="J201">
            <v>705976</v>
          </cell>
        </row>
        <row r="202">
          <cell r="B202">
            <v>130247</v>
          </cell>
          <cell r="C202">
            <v>32095</v>
          </cell>
          <cell r="D202">
            <v>7121</v>
          </cell>
          <cell r="E202">
            <v>6006</v>
          </cell>
          <cell r="F202">
            <v>5275</v>
          </cell>
          <cell r="G202">
            <v>10709</v>
          </cell>
          <cell r="H202">
            <v>13674</v>
          </cell>
          <cell r="I202">
            <v>582451</v>
          </cell>
          <cell r="J202">
            <v>787578</v>
          </cell>
        </row>
        <row r="203">
          <cell r="B203">
            <v>143409</v>
          </cell>
          <cell r="C203">
            <v>31926</v>
          </cell>
          <cell r="D203">
            <v>7250</v>
          </cell>
          <cell r="E203">
            <v>17798</v>
          </cell>
          <cell r="F203">
            <v>4332</v>
          </cell>
          <cell r="G203">
            <v>6656</v>
          </cell>
          <cell r="H203">
            <v>20241</v>
          </cell>
          <cell r="I203">
            <v>609028</v>
          </cell>
          <cell r="J203">
            <v>840640</v>
          </cell>
        </row>
        <row r="204">
          <cell r="B204">
            <v>132438</v>
          </cell>
          <cell r="C204">
            <v>27608</v>
          </cell>
          <cell r="D204">
            <v>6825</v>
          </cell>
          <cell r="E204">
            <v>15279</v>
          </cell>
          <cell r="F204">
            <v>4162</v>
          </cell>
          <cell r="G204">
            <v>17572</v>
          </cell>
          <cell r="H204">
            <v>17808</v>
          </cell>
          <cell r="I204">
            <v>555132</v>
          </cell>
          <cell r="J204">
            <v>776824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550968</v>
          </cell>
          <cell r="J205">
            <v>758336</v>
          </cell>
        </row>
        <row r="206">
          <cell r="B206">
            <v>127946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466800</v>
          </cell>
          <cell r="J206">
            <v>670325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442216</v>
          </cell>
          <cell r="J207">
            <v>573197</v>
          </cell>
        </row>
        <row r="208">
          <cell r="B208">
            <v>80345</v>
          </cell>
          <cell r="C208">
            <v>17834</v>
          </cell>
          <cell r="D208">
            <v>5849</v>
          </cell>
          <cell r="E208">
            <v>3374</v>
          </cell>
          <cell r="F208">
            <v>3508</v>
          </cell>
          <cell r="G208">
            <v>4702</v>
          </cell>
          <cell r="H208">
            <v>6843</v>
          </cell>
          <cell r="I208">
            <v>425878</v>
          </cell>
          <cell r="J208">
            <v>548333</v>
          </cell>
        </row>
        <row r="209">
          <cell r="B209">
            <v>77478</v>
          </cell>
          <cell r="C209">
            <v>15005</v>
          </cell>
          <cell r="D209">
            <v>4602</v>
          </cell>
          <cell r="E209">
            <v>4164</v>
          </cell>
          <cell r="F209">
            <v>3755</v>
          </cell>
          <cell r="G209">
            <v>5011</v>
          </cell>
          <cell r="H209">
            <v>6148</v>
          </cell>
          <cell r="I209">
            <v>377295</v>
          </cell>
          <cell r="J209">
            <v>493458</v>
          </cell>
        </row>
        <row r="210">
          <cell r="B210">
            <v>91293</v>
          </cell>
          <cell r="C210">
            <v>20159</v>
          </cell>
          <cell r="D210">
            <v>6022</v>
          </cell>
          <cell r="E210">
            <v>12967</v>
          </cell>
          <cell r="F210">
            <v>1910</v>
          </cell>
          <cell r="G210">
            <v>7444</v>
          </cell>
          <cell r="H210">
            <v>6682</v>
          </cell>
          <cell r="I210">
            <v>422035</v>
          </cell>
          <cell r="J210">
            <v>568512</v>
          </cell>
        </row>
        <row r="211">
          <cell r="B211">
            <v>92569</v>
          </cell>
          <cell r="C211">
            <v>19770</v>
          </cell>
          <cell r="D211">
            <v>3528</v>
          </cell>
          <cell r="E211">
            <v>5497</v>
          </cell>
          <cell r="F211">
            <v>2596</v>
          </cell>
          <cell r="G211">
            <v>5694</v>
          </cell>
          <cell r="H211">
            <v>8343</v>
          </cell>
          <cell r="I211">
            <v>466287</v>
          </cell>
          <cell r="J211">
            <v>604284</v>
          </cell>
        </row>
        <row r="212">
          <cell r="B212">
            <v>123367</v>
          </cell>
          <cell r="C212">
            <v>24653</v>
          </cell>
          <cell r="D212">
            <v>3397</v>
          </cell>
          <cell r="E212">
            <v>9419</v>
          </cell>
          <cell r="F212">
            <v>2352</v>
          </cell>
          <cell r="G212">
            <v>6993</v>
          </cell>
          <cell r="H212">
            <v>12905</v>
          </cell>
          <cell r="I212">
            <v>439856</v>
          </cell>
          <cell r="J212">
            <v>622942</v>
          </cell>
        </row>
        <row r="213">
          <cell r="B213">
            <v>97812</v>
          </cell>
          <cell r="C213">
            <v>17739</v>
          </cell>
          <cell r="D213">
            <v>3681</v>
          </cell>
          <cell r="E213">
            <v>7570</v>
          </cell>
          <cell r="F213">
            <v>5726</v>
          </cell>
          <cell r="G213">
            <v>6393</v>
          </cell>
          <cell r="H213">
            <v>8702</v>
          </cell>
          <cell r="I213">
            <v>487260</v>
          </cell>
          <cell r="J213">
            <v>634883</v>
          </cell>
        </row>
        <row r="214">
          <cell r="B214">
            <v>109559</v>
          </cell>
          <cell r="C214">
            <v>20934</v>
          </cell>
          <cell r="D214">
            <v>4159</v>
          </cell>
          <cell r="E214">
            <v>9175</v>
          </cell>
          <cell r="F214">
            <v>4508</v>
          </cell>
          <cell r="G214">
            <v>7545</v>
          </cell>
          <cell r="H214">
            <v>11846</v>
          </cell>
          <cell r="I214">
            <v>535814</v>
          </cell>
          <cell r="J214">
            <v>703540</v>
          </cell>
        </row>
        <row r="215">
          <cell r="B215">
            <v>131483</v>
          </cell>
          <cell r="C215">
            <v>24380</v>
          </cell>
          <cell r="D215">
            <v>6998</v>
          </cell>
        </row>
        <row r="216">
          <cell r="B216">
            <v>118109</v>
          </cell>
          <cell r="C216">
            <v>22984</v>
          </cell>
          <cell r="D216">
            <v>5715</v>
          </cell>
        </row>
        <row r="217">
          <cell r="B217">
            <v>133369</v>
          </cell>
          <cell r="C217">
            <v>26983</v>
          </cell>
          <cell r="D217">
            <v>2813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40165</v>
          </cell>
          <cell r="C393">
            <v>190560</v>
          </cell>
          <cell r="D393">
            <v>2661</v>
          </cell>
          <cell r="F393">
            <v>233385</v>
          </cell>
        </row>
        <row r="394">
          <cell r="B394">
            <v>37314</v>
          </cell>
          <cell r="C394">
            <v>216967</v>
          </cell>
          <cell r="D394">
            <v>3542</v>
          </cell>
          <cell r="F394">
            <v>257823</v>
          </cell>
        </row>
        <row r="395">
          <cell r="B395">
            <v>24690</v>
          </cell>
          <cell r="C395">
            <v>156350</v>
          </cell>
          <cell r="D395">
            <v>4686</v>
          </cell>
          <cell r="F395">
            <v>185725</v>
          </cell>
        </row>
        <row r="396">
          <cell r="B396">
            <v>26743</v>
          </cell>
          <cell r="C396">
            <v>219497</v>
          </cell>
          <cell r="D396">
            <v>5968</v>
          </cell>
          <cell r="F396">
            <v>252208</v>
          </cell>
        </row>
        <row r="397">
          <cell r="B397">
            <v>21872</v>
          </cell>
          <cell r="C397">
            <v>209805</v>
          </cell>
          <cell r="D397">
            <v>6333</v>
          </cell>
          <cell r="F397">
            <v>238010</v>
          </cell>
        </row>
        <row r="398">
          <cell r="B398">
            <v>21007</v>
          </cell>
          <cell r="C398">
            <v>175721</v>
          </cell>
          <cell r="D398">
            <v>12491</v>
          </cell>
          <cell r="F398">
            <v>209219</v>
          </cell>
        </row>
        <row r="399">
          <cell r="B399">
            <v>21804</v>
          </cell>
          <cell r="C399">
            <v>162307</v>
          </cell>
          <cell r="D399">
            <v>10925</v>
          </cell>
          <cell r="F399">
            <v>195036</v>
          </cell>
        </row>
        <row r="400">
          <cell r="B400">
            <v>21148</v>
          </cell>
          <cell r="C400">
            <v>156281</v>
          </cell>
          <cell r="D400">
            <v>8841</v>
          </cell>
          <cell r="F400">
            <v>186270</v>
          </cell>
        </row>
        <row r="401">
          <cell r="B401">
            <v>15035</v>
          </cell>
          <cell r="C401">
            <v>140555</v>
          </cell>
          <cell r="D401">
            <v>3206</v>
          </cell>
          <cell r="F401">
            <v>158803</v>
          </cell>
        </row>
        <row r="402">
          <cell r="B402">
            <v>13796</v>
          </cell>
          <cell r="C402">
            <v>128155</v>
          </cell>
          <cell r="D402">
            <v>2713</v>
          </cell>
          <cell r="F402">
            <v>144665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</sheetData>
      <sheetData sheetId="8">
        <row r="305">
          <cell r="B305">
            <v>144215.97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177954</v>
          </cell>
          <cell r="C392">
            <v>55432</v>
          </cell>
          <cell r="D392">
            <v>233386</v>
          </cell>
          <cell r="E392">
            <v>71816</v>
          </cell>
          <cell r="F392">
            <v>4441</v>
          </cell>
          <cell r="G392">
            <v>76257</v>
          </cell>
        </row>
        <row r="393">
          <cell r="B393">
            <v>200918</v>
          </cell>
          <cell r="C393">
            <v>56905</v>
          </cell>
          <cell r="D393">
            <v>257823</v>
          </cell>
          <cell r="E393">
            <v>75272</v>
          </cell>
          <cell r="F393">
            <v>5423</v>
          </cell>
          <cell r="G393">
            <v>80695</v>
          </cell>
        </row>
        <row r="394">
          <cell r="B394">
            <v>155764</v>
          </cell>
          <cell r="C394">
            <v>29962</v>
          </cell>
          <cell r="D394">
            <v>185726</v>
          </cell>
          <cell r="E394">
            <v>58522</v>
          </cell>
          <cell r="F394">
            <v>2536</v>
          </cell>
          <cell r="G394">
            <v>61058</v>
          </cell>
        </row>
        <row r="395">
          <cell r="B395">
            <v>208583</v>
          </cell>
          <cell r="C395">
            <v>43625</v>
          </cell>
          <cell r="D395">
            <v>252208</v>
          </cell>
          <cell r="E395">
            <v>82748</v>
          </cell>
          <cell r="F395">
            <v>4023</v>
          </cell>
          <cell r="G395">
            <v>86771</v>
          </cell>
        </row>
        <row r="396">
          <cell r="B396">
            <v>173911</v>
          </cell>
          <cell r="C396">
            <v>64099</v>
          </cell>
          <cell r="D396">
            <v>238010</v>
          </cell>
          <cell r="E396">
            <v>67755</v>
          </cell>
          <cell r="F396">
            <v>5951</v>
          </cell>
          <cell r="G396">
            <v>73706</v>
          </cell>
        </row>
        <row r="397">
          <cell r="B397">
            <v>164539</v>
          </cell>
          <cell r="C397">
            <v>44680</v>
          </cell>
          <cell r="D397">
            <v>209219</v>
          </cell>
          <cell r="E397">
            <v>65255</v>
          </cell>
          <cell r="F397">
            <v>3300</v>
          </cell>
          <cell r="G397">
            <v>68555</v>
          </cell>
        </row>
        <row r="398">
          <cell r="B398">
            <v>138079</v>
          </cell>
          <cell r="C398">
            <v>56957</v>
          </cell>
          <cell r="D398">
            <v>195036</v>
          </cell>
          <cell r="E398">
            <v>53590</v>
          </cell>
          <cell r="F398">
            <v>5435</v>
          </cell>
          <cell r="G398">
            <v>59025</v>
          </cell>
        </row>
        <row r="399">
          <cell r="B399">
            <v>144879</v>
          </cell>
          <cell r="C399">
            <v>41391</v>
          </cell>
          <cell r="D399">
            <v>186270</v>
          </cell>
          <cell r="E399">
            <v>58056</v>
          </cell>
          <cell r="F399">
            <v>3610</v>
          </cell>
          <cell r="G399">
            <v>61666</v>
          </cell>
        </row>
        <row r="400">
          <cell r="B400">
            <v>124043</v>
          </cell>
          <cell r="C400">
            <v>34760</v>
          </cell>
          <cell r="D400">
            <v>158803</v>
          </cell>
          <cell r="E400">
            <v>50588</v>
          </cell>
          <cell r="F400">
            <v>3271</v>
          </cell>
          <cell r="G400">
            <v>53859</v>
          </cell>
        </row>
        <row r="401">
          <cell r="B401">
            <v>109305</v>
          </cell>
          <cell r="C401">
            <v>35360</v>
          </cell>
          <cell r="D401">
            <v>144665</v>
          </cell>
          <cell r="E401">
            <v>44432</v>
          </cell>
          <cell r="F401">
            <v>3296</v>
          </cell>
          <cell r="G401">
            <v>47728</v>
          </cell>
        </row>
        <row r="402">
          <cell r="B402">
            <v>149224</v>
          </cell>
          <cell r="C402">
            <v>41434</v>
          </cell>
          <cell r="D402">
            <v>190658</v>
          </cell>
          <cell r="E402">
            <v>61957</v>
          </cell>
          <cell r="F402">
            <v>4504</v>
          </cell>
          <cell r="G402">
            <v>66461</v>
          </cell>
        </row>
        <row r="403">
          <cell r="B403">
            <v>113687</v>
          </cell>
          <cell r="C403">
            <v>39096</v>
          </cell>
          <cell r="D403">
            <v>152783</v>
          </cell>
          <cell r="E403">
            <v>48670</v>
          </cell>
          <cell r="F403">
            <v>3710</v>
          </cell>
          <cell r="G403">
            <v>52380</v>
          </cell>
        </row>
        <row r="404">
          <cell r="B404">
            <v>135941</v>
          </cell>
          <cell r="C404">
            <v>40300</v>
          </cell>
          <cell r="D404">
            <v>176241</v>
          </cell>
          <cell r="E404">
            <v>57227</v>
          </cell>
          <cell r="F404">
            <v>4274</v>
          </cell>
          <cell r="G404">
            <v>61501</v>
          </cell>
        </row>
        <row r="405">
          <cell r="B405">
            <v>122909</v>
          </cell>
          <cell r="C405">
            <v>26599</v>
          </cell>
          <cell r="D405">
            <v>149508</v>
          </cell>
          <cell r="E405">
            <v>56622</v>
          </cell>
          <cell r="F405">
            <v>2841</v>
          </cell>
          <cell r="G405">
            <v>59463</v>
          </cell>
        </row>
        <row r="406">
          <cell r="B406">
            <v>138197</v>
          </cell>
          <cell r="C406">
            <v>31694</v>
          </cell>
          <cell r="D406">
            <v>169891</v>
          </cell>
          <cell r="E406">
            <v>56829</v>
          </cell>
          <cell r="F406">
            <v>3518</v>
          </cell>
          <cell r="G406">
            <v>60347</v>
          </cell>
        </row>
        <row r="407">
          <cell r="B407">
            <v>156594</v>
          </cell>
          <cell r="C407">
            <v>32015</v>
          </cell>
          <cell r="D407">
            <v>188609</v>
          </cell>
          <cell r="E407">
            <v>68593</v>
          </cell>
          <cell r="F407">
            <v>3451</v>
          </cell>
          <cell r="G407">
            <v>72044</v>
          </cell>
        </row>
        <row r="408">
          <cell r="B408">
            <v>135432</v>
          </cell>
          <cell r="C408">
            <v>51325</v>
          </cell>
          <cell r="D408">
            <v>186757</v>
          </cell>
          <cell r="E408">
            <v>59839</v>
          </cell>
          <cell r="F408">
            <v>5290</v>
          </cell>
          <cell r="G408">
            <v>65129</v>
          </cell>
        </row>
        <row r="409">
          <cell r="B409">
            <v>136516</v>
          </cell>
          <cell r="C409">
            <v>44005</v>
          </cell>
          <cell r="D409">
            <v>180521</v>
          </cell>
          <cell r="E409">
            <v>57044</v>
          </cell>
          <cell r="F409">
            <v>4256</v>
          </cell>
          <cell r="G409">
            <v>61300</v>
          </cell>
        </row>
        <row r="410">
          <cell r="B410">
            <v>120484</v>
          </cell>
          <cell r="C410">
            <v>39181</v>
          </cell>
          <cell r="D410">
            <v>159665</v>
          </cell>
          <cell r="E410">
            <v>49858</v>
          </cell>
          <cell r="F410">
            <v>3658</v>
          </cell>
          <cell r="G410">
            <v>53516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E329">
            <v>2930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E330">
            <v>3561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E331">
            <v>1878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E332">
            <v>2350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E333">
            <v>1804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E334">
            <v>2481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E335">
            <v>3046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E336">
            <v>2818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E337">
            <v>1281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E338">
            <v>1911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E339">
            <v>3031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E340">
            <v>2698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D353">
            <v>3899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D354">
            <v>1351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D355">
            <v>1208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D356">
            <v>3386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D357">
            <v>5135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D358">
            <v>1656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D359">
            <v>3663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D360">
            <v>1914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D361">
            <v>3195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D362">
            <v>6086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D363">
            <v>1757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D364">
            <v>5729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Q365">
            <v>711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Q366">
            <v>617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Q367">
            <v>704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Q368">
            <v>916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Q369">
            <v>1079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Q370">
            <v>737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Q371">
            <v>1010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Q372">
            <v>1467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Q373">
            <v>814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Q374">
            <v>830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Q375">
            <v>635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Q376">
            <v>489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</sheetData>
      <sheetData sheetId="13"/>
      <sheetData sheetId="14"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F183">
            <v>199832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F184">
            <v>142986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F185">
            <v>168781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F186">
            <v>172673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F187">
            <v>435223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F188">
            <v>266548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F189">
            <v>1148990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F190">
            <v>1124510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F191">
            <v>232680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F192">
            <v>320035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F193">
            <v>610727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F194">
            <v>371724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F195">
            <v>164398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F196">
            <v>156504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F197">
            <v>257834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F198">
            <v>373476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F199">
            <v>175085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F200">
            <v>334126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F201">
            <v>613461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F202">
            <v>585653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F203">
            <v>1924654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F204">
            <v>605427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F205">
            <v>242524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F206">
            <v>192298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F207">
            <v>128743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F208">
            <v>255123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F209">
            <v>296099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F210">
            <v>1096084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F211">
            <v>549292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F212">
            <v>487024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F213">
            <v>2243315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F214">
            <v>1249270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F215">
            <v>250602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F216">
            <v>846213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F217">
            <v>1308883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F218">
            <v>1146499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7162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774</v>
          </cell>
          <cell r="W256">
            <v>45971</v>
          </cell>
          <cell r="Z256">
            <v>3323810</v>
          </cell>
          <cell r="AA256">
            <v>3547418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151472</v>
          </cell>
          <cell r="AU256">
            <v>13633348</v>
          </cell>
        </row>
        <row r="257">
          <cell r="B257">
            <v>16581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55793</v>
          </cell>
          <cell r="Z257">
            <v>3712109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16225049</v>
          </cell>
        </row>
        <row r="258">
          <cell r="B258">
            <v>16141</v>
          </cell>
          <cell r="C258">
            <v>9073</v>
          </cell>
          <cell r="D258">
            <v>4095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55109</v>
          </cell>
          <cell r="Z258">
            <v>3377734</v>
          </cell>
          <cell r="AA258">
            <v>4477612</v>
          </cell>
          <cell r="AB258">
            <v>957263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15545440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1455</v>
          </cell>
          <cell r="G259">
            <v>996</v>
          </cell>
          <cell r="H259">
            <v>2768</v>
          </cell>
          <cell r="I259">
            <v>572</v>
          </cell>
          <cell r="J259">
            <v>536</v>
          </cell>
          <cell r="W259">
            <v>51782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347507</v>
          </cell>
          <cell r="AE259">
            <v>191382</v>
          </cell>
          <cell r="AF259">
            <v>880318</v>
          </cell>
          <cell r="AG259">
            <v>89611</v>
          </cell>
          <cell r="AH259">
            <v>109397</v>
          </cell>
          <cell r="AU259">
            <v>15828084</v>
          </cell>
        </row>
        <row r="260">
          <cell r="B260">
            <v>10016</v>
          </cell>
          <cell r="C260">
            <v>7190</v>
          </cell>
          <cell r="D260">
            <v>2953</v>
          </cell>
          <cell r="E260">
            <v>7518</v>
          </cell>
          <cell r="F260">
            <v>1160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44726</v>
          </cell>
          <cell r="Z260">
            <v>2253502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297426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11938110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13087</v>
          </cell>
          <cell r="C262">
            <v>7086</v>
          </cell>
          <cell r="D262">
            <v>2721</v>
          </cell>
          <cell r="E262">
            <v>7073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722</v>
          </cell>
          <cell r="W262">
            <v>51339</v>
          </cell>
          <cell r="Z262">
            <v>3009814</v>
          </cell>
          <cell r="AA262">
            <v>3341700</v>
          </cell>
          <cell r="AB262">
            <v>544367</v>
          </cell>
          <cell r="AC262">
            <v>2155427</v>
          </cell>
          <cell r="AD262">
            <v>430684</v>
          </cell>
          <cell r="AF262">
            <v>514223</v>
          </cell>
          <cell r="AG262">
            <v>236384</v>
          </cell>
          <cell r="AH262">
            <v>131249</v>
          </cell>
          <cell r="AU262">
            <v>14005824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26">
          <cell r="V426">
            <v>4990.1083145144676</v>
          </cell>
          <cell r="W426">
            <v>4112.2489021869069</v>
          </cell>
          <cell r="X426">
            <v>3369.1954421867963</v>
          </cell>
          <cell r="Y426">
            <v>4249.7242793129208</v>
          </cell>
          <cell r="Z426">
            <v>5353.912779918679</v>
          </cell>
          <cell r="AA426">
            <v>3813.4639979477042</v>
          </cell>
          <cell r="AB426">
            <v>4326.9469252713625</v>
          </cell>
          <cell r="AC426">
            <v>4959.4099293309891</v>
          </cell>
        </row>
        <row r="427">
          <cell r="V427">
            <v>4876.8244090200042</v>
          </cell>
          <cell r="W427">
            <v>2824.4019219841648</v>
          </cell>
          <cell r="X427">
            <v>3515.5448320387268</v>
          </cell>
          <cell r="Y427">
            <v>4362.1714523877881</v>
          </cell>
          <cell r="Z427">
            <v>5366.5324519379046</v>
          </cell>
          <cell r="AA427">
            <v>3404.6993883908985</v>
          </cell>
          <cell r="AB427">
            <v>3930.4181338136768</v>
          </cell>
          <cell r="AC427">
            <v>4919.2120067601209</v>
          </cell>
        </row>
        <row r="428">
          <cell r="V428">
            <v>4858.1839844679716</v>
          </cell>
          <cell r="W428">
            <v>3601.1316267430225</v>
          </cell>
          <cell r="X428">
            <v>3213.2610770704205</v>
          </cell>
          <cell r="Y428">
            <v>4155.1800642536246</v>
          </cell>
          <cell r="Z428">
            <v>5642.536286380303</v>
          </cell>
          <cell r="AA428">
            <v>3153.5323103282062</v>
          </cell>
          <cell r="AB428">
            <v>3737.4451312099168</v>
          </cell>
          <cell r="AC428">
            <v>5302.485393516652</v>
          </cell>
        </row>
        <row r="429">
          <cell r="V429">
            <v>4856.7648242538789</v>
          </cell>
          <cell r="W429">
            <v>3747.7482541243817</v>
          </cell>
          <cell r="X429">
            <v>3089.9026403575704</v>
          </cell>
          <cell r="Y429">
            <v>4312.9218836085111</v>
          </cell>
          <cell r="Z429">
            <v>5141.9507565435242</v>
          </cell>
          <cell r="AA429">
            <v>3722.8325755648207</v>
          </cell>
          <cell r="AB429">
            <v>3336.5499331486144</v>
          </cell>
          <cell r="AC429">
            <v>4547.0217123767534</v>
          </cell>
        </row>
        <row r="430">
          <cell r="V430">
            <v>4859.6205601688898</v>
          </cell>
          <cell r="W430">
            <v>2748.9566680025137</v>
          </cell>
          <cell r="X430">
            <v>3093.6595275493769</v>
          </cell>
          <cell r="Y430">
            <v>4309.2278978241802</v>
          </cell>
          <cell r="Z430">
            <v>5684.1483853138243</v>
          </cell>
          <cell r="AA430">
            <v>4901.5367108680211</v>
          </cell>
          <cell r="AB430">
            <v>4271.5564206135687</v>
          </cell>
          <cell r="AC430">
            <v>5422.2166587930933</v>
          </cell>
        </row>
        <row r="431">
          <cell r="V431">
            <v>4803.8767761947884</v>
          </cell>
          <cell r="W431">
            <v>3708.4625307931769</v>
          </cell>
          <cell r="X431">
            <v>5044.7985801676114</v>
          </cell>
          <cell r="Y431">
            <v>4810.8097777479625</v>
          </cell>
          <cell r="Z431">
            <v>5652.996141419866</v>
          </cell>
          <cell r="AA431">
            <v>3293.8690379133259</v>
          </cell>
          <cell r="AB431">
            <v>4396.0429598292831</v>
          </cell>
          <cell r="AC431">
            <v>5173.4057589790027</v>
          </cell>
        </row>
        <row r="432">
          <cell r="V432">
            <v>4961.3998434936157</v>
          </cell>
          <cell r="W432">
            <v>3745.2620040561769</v>
          </cell>
          <cell r="X432">
            <v>3050.4719885791128</v>
          </cell>
          <cell r="Y432">
            <v>4341.6716596739216</v>
          </cell>
          <cell r="Z432">
            <v>5055.3547892416154</v>
          </cell>
          <cell r="AA432">
            <v>3174.3835836960416</v>
          </cell>
          <cell r="AB432">
            <v>4253.3335856825943</v>
          </cell>
          <cell r="AC432">
            <v>4863.7003165744982</v>
          </cell>
        </row>
        <row r="433">
          <cell r="V433">
            <v>5215.5582324368615</v>
          </cell>
          <cell r="W433">
            <v>3402.92152539476</v>
          </cell>
          <cell r="X433">
            <v>3235.9901752265559</v>
          </cell>
          <cell r="Y433">
            <v>4549.0048673218971</v>
          </cell>
          <cell r="Z433">
            <v>4971.6074027527357</v>
          </cell>
          <cell r="AA433">
            <v>2627.2014197485323</v>
          </cell>
          <cell r="AB433">
            <v>3985.0883303444534</v>
          </cell>
          <cell r="AC433">
            <v>4566.2505333874187</v>
          </cell>
        </row>
        <row r="434">
          <cell r="V434">
            <v>4793.1084258532155</v>
          </cell>
          <cell r="W434">
            <v>3439.1713614094137</v>
          </cell>
          <cell r="X434">
            <v>3133.1196830532576</v>
          </cell>
          <cell r="Y434">
            <v>4119.1032772840372</v>
          </cell>
          <cell r="Z434">
            <v>5247.1646544203368</v>
          </cell>
          <cell r="AA434">
            <v>3538.1154489253095</v>
          </cell>
          <cell r="AB434">
            <v>3890.7581035992662</v>
          </cell>
          <cell r="AC434">
            <v>4879.5404490576166</v>
          </cell>
        </row>
        <row r="435">
          <cell r="V435">
            <v>4590.9650224800471</v>
          </cell>
          <cell r="W435">
            <v>2849.9152925240178</v>
          </cell>
          <cell r="X435">
            <v>2540.5245224817481</v>
          </cell>
          <cell r="Y435">
            <v>3734.6501719924913</v>
          </cell>
          <cell r="Z435">
            <v>5113.5060098792037</v>
          </cell>
          <cell r="AA435">
            <v>3108.7636246627226</v>
          </cell>
          <cell r="AB435">
            <v>3105.2111210401081</v>
          </cell>
          <cell r="AC435">
            <v>4570.6188653687077</v>
          </cell>
        </row>
        <row r="436">
          <cell r="V436">
            <v>4593.9766388009639</v>
          </cell>
          <cell r="W436">
            <v>2629.680241456796</v>
          </cell>
          <cell r="X436">
            <v>2782.8956712314462</v>
          </cell>
          <cell r="Y436">
            <v>3918.0262133245678</v>
          </cell>
          <cell r="Z436">
            <v>5035.2868016407274</v>
          </cell>
          <cell r="AA436">
            <v>2819.2571423950044</v>
          </cell>
          <cell r="AB436">
            <v>3411.7626532781078</v>
          </cell>
          <cell r="AC436">
            <v>4501.208270063169</v>
          </cell>
        </row>
        <row r="437">
          <cell r="V437">
            <v>4606.4850983801352</v>
          </cell>
          <cell r="W437">
            <v>3152.3631948553252</v>
          </cell>
          <cell r="X437">
            <v>2511.1767587910758</v>
          </cell>
          <cell r="Y437">
            <v>3550.0271120327106</v>
          </cell>
          <cell r="Z437">
            <v>5358.3907188892708</v>
          </cell>
          <cell r="AA437">
            <v>3010.6068266307411</v>
          </cell>
          <cell r="AB437">
            <v>2683.373441876518</v>
          </cell>
          <cell r="AC437">
            <v>4287.458661259966</v>
          </cell>
        </row>
        <row r="438">
          <cell r="V438">
            <v>5490.5106999039408</v>
          </cell>
          <cell r="W438">
            <v>3341.4384701788881</v>
          </cell>
          <cell r="X438">
            <v>2929.5353514857602</v>
          </cell>
          <cell r="Y438">
            <v>4593.6526550560811</v>
          </cell>
          <cell r="Z438">
            <v>5095.9735315111157</v>
          </cell>
          <cell r="AA438">
            <v>3478.643829576321</v>
          </cell>
          <cell r="AB438">
            <v>3247.4327061565891</v>
          </cell>
          <cell r="AC438">
            <v>4635.5605681774723</v>
          </cell>
        </row>
        <row r="439">
          <cell r="V439">
            <v>6738.710492560589</v>
          </cell>
          <cell r="W439">
            <v>3703.366694804587</v>
          </cell>
          <cell r="X439">
            <v>3084.2404622935574</v>
          </cell>
          <cell r="Y439">
            <v>5747.3028368659025</v>
          </cell>
          <cell r="Z439">
            <v>6216.1273903154706</v>
          </cell>
          <cell r="AA439">
            <v>3382.8990667132821</v>
          </cell>
          <cell r="AB439">
            <v>3418.8770102224494</v>
          </cell>
          <cell r="AC439">
            <v>5254.3077731051571</v>
          </cell>
        </row>
        <row r="440">
          <cell r="V440">
            <v>6594.5120288127418</v>
          </cell>
          <cell r="W440">
            <v>2717.5960602722971</v>
          </cell>
          <cell r="X440">
            <v>3679.6542702487545</v>
          </cell>
          <cell r="Y440">
            <v>4955.9231166316704</v>
          </cell>
          <cell r="Z440">
            <v>7128.8004885611508</v>
          </cell>
          <cell r="AA440">
            <v>3155.0137719501686</v>
          </cell>
          <cell r="AB440">
            <v>3653.0571873330209</v>
          </cell>
          <cell r="AC440">
            <v>5552.4018143742223</v>
          </cell>
        </row>
        <row r="441">
          <cell r="V441">
            <v>8098.6753243519297</v>
          </cell>
          <cell r="W441">
            <v>5675.428134081586</v>
          </cell>
          <cell r="X441">
            <v>3861.9028062540201</v>
          </cell>
          <cell r="Y441">
            <v>6428.8914290790744</v>
          </cell>
          <cell r="Z441">
            <v>8031.0249955589106</v>
          </cell>
          <cell r="AA441">
            <v>5582.0830932515828</v>
          </cell>
          <cell r="AB441">
            <v>4185.2589649802903</v>
          </cell>
          <cell r="AC441">
            <v>6875.3835991130072</v>
          </cell>
        </row>
        <row r="442">
          <cell r="V442">
            <v>8631.0860117501597</v>
          </cell>
          <cell r="W442">
            <v>6047.4361808580234</v>
          </cell>
          <cell r="X442">
            <v>3297.5957953327515</v>
          </cell>
          <cell r="Y442">
            <v>6881.275041803151</v>
          </cell>
          <cell r="Z442">
            <v>8723.4408206924527</v>
          </cell>
          <cell r="AA442">
            <v>7846.7916576855332</v>
          </cell>
          <cell r="AB442">
            <v>3891.8893705838063</v>
          </cell>
          <cell r="AC442">
            <v>7359.0428229590489</v>
          </cell>
        </row>
        <row r="443">
          <cell r="V443">
            <v>8799.2156675081205</v>
          </cell>
          <cell r="W443">
            <v>7534.4829165822712</v>
          </cell>
          <cell r="X443">
            <v>3847.9941264906083</v>
          </cell>
          <cell r="Y443">
            <v>6524.603703049801</v>
          </cell>
          <cell r="Z443">
            <v>9035.7056243780062</v>
          </cell>
          <cell r="AA443">
            <v>6865.3893800723572</v>
          </cell>
          <cell r="AB443">
            <v>3938.3994459908922</v>
          </cell>
          <cell r="AC443">
            <v>6832.4291073378781</v>
          </cell>
        </row>
        <row r="444">
          <cell r="V444">
            <v>9016.9868407868853</v>
          </cell>
          <cell r="W444">
            <v>4697.862124155874</v>
          </cell>
          <cell r="X444">
            <v>3747.4008505897223</v>
          </cell>
          <cell r="Y444">
            <v>6914.774791440459</v>
          </cell>
          <cell r="Z444">
            <v>9160.5108818470417</v>
          </cell>
          <cell r="AA444">
            <v>5374.9160302479231</v>
          </cell>
          <cell r="AB444">
            <v>4165.5184082236528</v>
          </cell>
          <cell r="AC444">
            <v>7399.5539284758852</v>
          </cell>
        </row>
        <row r="445">
          <cell r="V445">
            <v>8894.6779846985628</v>
          </cell>
          <cell r="W445">
            <v>4136.6485165234717</v>
          </cell>
          <cell r="X445">
            <v>3824.0268322399029</v>
          </cell>
          <cell r="Y445">
            <v>6922.2704131722749</v>
          </cell>
          <cell r="Z445">
            <v>10551.654841457264</v>
          </cell>
          <cell r="AA445">
            <v>4362.3072987393916</v>
          </cell>
          <cell r="AB445">
            <v>4413.455062135843</v>
          </cell>
          <cell r="AC445">
            <v>7537.9162609190271</v>
          </cell>
        </row>
        <row r="446">
          <cell r="V446">
            <v>11749.555070712462</v>
          </cell>
          <cell r="W446">
            <v>5724.2938729566431</v>
          </cell>
          <cell r="X446">
            <v>4444.8983818980187</v>
          </cell>
          <cell r="Y446">
            <v>8209.4923157144567</v>
          </cell>
          <cell r="Z446">
            <v>10603.126625266172</v>
          </cell>
          <cell r="AA446">
            <v>4798.4155570589546</v>
          </cell>
          <cell r="AB446">
            <v>5564.2556923094635</v>
          </cell>
          <cell r="AC446">
            <v>7693.6620746092931</v>
          </cell>
        </row>
        <row r="447">
          <cell r="V447">
            <v>10270.182773088967</v>
          </cell>
          <cell r="W447">
            <v>5459.1018226416109</v>
          </cell>
          <cell r="X447">
            <v>4351.10882016696</v>
          </cell>
          <cell r="Y447">
            <v>7657.91137073757</v>
          </cell>
          <cell r="Z447">
            <v>13171.888626962582</v>
          </cell>
          <cell r="AA447">
            <v>6807.5652210630442</v>
          </cell>
          <cell r="AB447">
            <v>4762.0053594378087</v>
          </cell>
          <cell r="AC447">
            <v>9771.953988907946</v>
          </cell>
        </row>
        <row r="448">
          <cell r="V448">
            <v>12990.499277269131</v>
          </cell>
          <cell r="W448">
            <v>6957.0713843714639</v>
          </cell>
          <cell r="X448">
            <v>4739.4015986644554</v>
          </cell>
          <cell r="Y448">
            <v>7702.5741881409285</v>
          </cell>
          <cell r="Z448">
            <v>13788.662098801531</v>
          </cell>
          <cell r="AA448">
            <v>7527.4080202683926</v>
          </cell>
          <cell r="AB448">
            <v>4859.1535637446104</v>
          </cell>
          <cell r="AC448">
            <v>10014.106599651332</v>
          </cell>
        </row>
        <row r="449">
          <cell r="V449">
            <v>10901.868424937327</v>
          </cell>
          <cell r="W449">
            <v>6080.9215807122628</v>
          </cell>
          <cell r="X449">
            <v>4263.9975721367146</v>
          </cell>
          <cell r="Y449">
            <v>8197.5666885362898</v>
          </cell>
          <cell r="Z449">
            <v>12927.040210263442</v>
          </cell>
          <cell r="AA449">
            <v>7311.4864546469407</v>
          </cell>
          <cell r="AB449">
            <v>4969.9423978918767</v>
          </cell>
          <cell r="AC449">
            <v>10107.477762535247</v>
          </cell>
        </row>
        <row r="450">
          <cell r="V450">
            <v>12296.386538782906</v>
          </cell>
          <cell r="W450">
            <v>3351.9915411083025</v>
          </cell>
          <cell r="X450">
            <v>4305.2276969459153</v>
          </cell>
          <cell r="Y450">
            <v>7619.8561064740843</v>
          </cell>
          <cell r="Z450">
            <v>12671.182144803448</v>
          </cell>
          <cell r="AA450">
            <v>4132.3835216757816</v>
          </cell>
          <cell r="AB450">
            <v>5510.0563846984751</v>
          </cell>
          <cell r="AC450">
            <v>9729.973361945842</v>
          </cell>
        </row>
        <row r="451">
          <cell r="V451">
            <v>11445.878006945144</v>
          </cell>
          <cell r="W451">
            <v>5776.2273212054697</v>
          </cell>
          <cell r="X451">
            <v>4799.652031169966</v>
          </cell>
          <cell r="Y451">
            <v>8675.6055972362974</v>
          </cell>
          <cell r="Z451">
            <v>12654.535236759444</v>
          </cell>
          <cell r="AA451">
            <v>5585.1917883290407</v>
          </cell>
          <cell r="AB451">
            <v>4573.3309906055383</v>
          </cell>
          <cell r="AC451">
            <v>9099.6489286938286</v>
          </cell>
        </row>
        <row r="452">
          <cell r="V452">
            <v>11063.416826298571</v>
          </cell>
          <cell r="W452">
            <v>5853.8318644836609</v>
          </cell>
          <cell r="X452">
            <v>6074.2559806743129</v>
          </cell>
          <cell r="Y452">
            <v>7949.1706179797202</v>
          </cell>
          <cell r="Z452">
            <v>11138.46982746952</v>
          </cell>
          <cell r="AA452">
            <v>6576.3555213937871</v>
          </cell>
          <cell r="AB452">
            <v>6585.9260383216269</v>
          </cell>
          <cell r="AC452">
            <v>8906.7260221808883</v>
          </cell>
        </row>
        <row r="453">
          <cell r="V453">
            <v>10143.010459090388</v>
          </cell>
          <cell r="W453">
            <v>8499.4121241425692</v>
          </cell>
          <cell r="X453">
            <v>7376.5999443320379</v>
          </cell>
          <cell r="Y453">
            <v>8111.6179113394082</v>
          </cell>
          <cell r="Z453">
            <v>11437.010183720891</v>
          </cell>
          <cell r="AA453">
            <v>4555.5677389721704</v>
          </cell>
          <cell r="AB453">
            <v>6626.2443649275028</v>
          </cell>
          <cell r="AC453">
            <v>9339.6164264930776</v>
          </cell>
        </row>
        <row r="454">
          <cell r="V454">
            <v>11437.651941514907</v>
          </cell>
          <cell r="W454">
            <v>9242.3993525048882</v>
          </cell>
          <cell r="X454">
            <v>6005.7565169324453</v>
          </cell>
          <cell r="Y454">
            <v>10307.570527486705</v>
          </cell>
          <cell r="Z454">
            <v>11910.541550903852</v>
          </cell>
          <cell r="AA454">
            <v>7845.659659151017</v>
          </cell>
          <cell r="AB454">
            <v>7274.3326001572004</v>
          </cell>
          <cell r="AC454">
            <v>10436.221451722777</v>
          </cell>
        </row>
        <row r="455">
          <cell r="V455">
            <v>9633.4739846455777</v>
          </cell>
          <cell r="W455">
            <v>6279.4857661828873</v>
          </cell>
          <cell r="X455">
            <v>6472.7567035003549</v>
          </cell>
          <cell r="Y455">
            <v>8317.9290911903081</v>
          </cell>
          <cell r="Z455">
            <v>11248.789955307819</v>
          </cell>
          <cell r="AA455">
            <v>7041.6513356439409</v>
          </cell>
          <cell r="AB455">
            <v>6851.3493770464147</v>
          </cell>
          <cell r="AC455">
            <v>9105.857734059884</v>
          </cell>
        </row>
        <row r="456">
          <cell r="V456">
            <v>9818.3863240890751</v>
          </cell>
          <cell r="W456">
            <v>6689.6250450443913</v>
          </cell>
          <cell r="X456">
            <v>6055.937559267818</v>
          </cell>
          <cell r="Y456">
            <v>8250.1888578008256</v>
          </cell>
          <cell r="Z456">
            <v>11632.745556119202</v>
          </cell>
          <cell r="AA456">
            <v>8416.1501401405858</v>
          </cell>
          <cell r="AB456">
            <v>7318.1291858302284</v>
          </cell>
          <cell r="AC456">
            <v>10156.434660121282</v>
          </cell>
        </row>
        <row r="457">
          <cell r="V457">
            <v>11113.734408835369</v>
          </cell>
          <cell r="W457">
            <v>6533.3870246737961</v>
          </cell>
          <cell r="X457">
            <v>6457.5921649788279</v>
          </cell>
          <cell r="Y457">
            <v>9482.9852733174212</v>
          </cell>
          <cell r="Z457">
            <v>11671.016810533874</v>
          </cell>
          <cell r="AA457">
            <v>6753.1642861393793</v>
          </cell>
          <cell r="AB457">
            <v>7096.235756337659</v>
          </cell>
          <cell r="AC457">
            <v>9724.5639938139921</v>
          </cell>
        </row>
        <row r="458">
          <cell r="V458">
            <v>9325.4665848297136</v>
          </cell>
          <cell r="W458">
            <v>6449.0286004964228</v>
          </cell>
          <cell r="X458">
            <v>6621.5363008369868</v>
          </cell>
          <cell r="Y458">
            <v>8024.3491839559783</v>
          </cell>
          <cell r="Z458">
            <v>13423.620915166004</v>
          </cell>
          <cell r="AA458">
            <v>6581.6073468916338</v>
          </cell>
          <cell r="AB458">
            <v>8101.9228267468361</v>
          </cell>
          <cell r="AC458">
            <v>11422.330575886688</v>
          </cell>
        </row>
        <row r="459">
          <cell r="V459">
            <v>9302.5410585490681</v>
          </cell>
          <cell r="W459">
            <v>6290.299980171194</v>
          </cell>
          <cell r="X459">
            <v>5813.7046837420094</v>
          </cell>
          <cell r="Y459">
            <v>7808.4211203493542</v>
          </cell>
          <cell r="Z459">
            <v>13665.977624247475</v>
          </cell>
          <cell r="AA459">
            <v>7284.8159508721565</v>
          </cell>
          <cell r="AB459">
            <v>6582.284527548105</v>
          </cell>
          <cell r="AC459">
            <v>11648.613436901067</v>
          </cell>
        </row>
        <row r="460">
          <cell r="V460">
            <v>10235.467326527327</v>
          </cell>
          <cell r="W460">
            <v>5817.8675446589386</v>
          </cell>
          <cell r="X460">
            <v>5642.3864183757241</v>
          </cell>
          <cell r="Y460">
            <v>7701.8657590953044</v>
          </cell>
          <cell r="Z460">
            <v>11153.926282658738</v>
          </cell>
          <cell r="AA460">
            <v>6944.824981844622</v>
          </cell>
          <cell r="AB460">
            <v>6488.1722550110489</v>
          </cell>
          <cell r="AC460">
            <v>9440.954472036472</v>
          </cell>
        </row>
        <row r="461">
          <cell r="V461">
            <v>9538.8074064150278</v>
          </cell>
          <cell r="W461">
            <v>4012.1099008238384</v>
          </cell>
          <cell r="X461">
            <v>5423.8052602502967</v>
          </cell>
          <cell r="Y461">
            <v>7573.7116497415664</v>
          </cell>
          <cell r="Z461">
            <v>10698.902429907659</v>
          </cell>
          <cell r="AA461">
            <v>7311.5384264418826</v>
          </cell>
          <cell r="AB461">
            <v>6494.1596787839526</v>
          </cell>
          <cell r="AC461">
            <v>8572.1188591270802</v>
          </cell>
        </row>
        <row r="462">
          <cell r="V462">
            <v>9171.6176671161866</v>
          </cell>
          <cell r="W462">
            <v>7364.7593850201492</v>
          </cell>
          <cell r="X462">
            <v>6114.6631379126657</v>
          </cell>
          <cell r="Y462">
            <v>7858.6814612063836</v>
          </cell>
          <cell r="Z462">
            <v>9981.4152695487464</v>
          </cell>
          <cell r="AA462">
            <v>6534.8529957708452</v>
          </cell>
          <cell r="AB462">
            <v>6368.2014250270922</v>
          </cell>
          <cell r="AC462">
            <v>8538.3584556122732</v>
          </cell>
        </row>
        <row r="463">
          <cell r="V463">
            <v>9099.4763165080367</v>
          </cell>
          <cell r="W463">
            <v>5906.0702408810694</v>
          </cell>
          <cell r="X463">
            <v>5555.6044659471336</v>
          </cell>
          <cell r="Y463">
            <v>7583.0063142482486</v>
          </cell>
          <cell r="Z463">
            <v>8734.6539145578445</v>
          </cell>
          <cell r="AA463">
            <v>6730.3867452200657</v>
          </cell>
          <cell r="AB463">
            <v>6099.5155351915146</v>
          </cell>
          <cell r="AC463">
            <v>7506.7931342591037</v>
          </cell>
        </row>
        <row r="464">
          <cell r="V464">
            <v>8536.5639492972332</v>
          </cell>
          <cell r="W464">
            <v>5919.3425383253598</v>
          </cell>
          <cell r="X464">
            <v>5164.9337016925074</v>
          </cell>
          <cell r="Y464">
            <v>7301.4036028396658</v>
          </cell>
          <cell r="Z464">
            <v>9165.1716290034456</v>
          </cell>
          <cell r="AA464">
            <v>6599.4649955831783</v>
          </cell>
          <cell r="AB464">
            <v>5712.407597279579</v>
          </cell>
          <cell r="AC464">
            <v>8303.5133250413637</v>
          </cell>
        </row>
        <row r="465">
          <cell r="V465">
            <v>8377.4920497976382</v>
          </cell>
          <cell r="W465">
            <v>4148.7509391357407</v>
          </cell>
          <cell r="X465">
            <v>5148.0834030563756</v>
          </cell>
          <cell r="Y465">
            <v>7088.9344228782511</v>
          </cell>
          <cell r="Z465">
            <v>8294.9341003917507</v>
          </cell>
          <cell r="AA465">
            <v>5781.8576706444419</v>
          </cell>
          <cell r="AB465">
            <v>5636.350257459706</v>
          </cell>
          <cell r="AC465">
            <v>7090.568463347171</v>
          </cell>
        </row>
        <row r="466">
          <cell r="V466">
            <v>8126.6798183851406</v>
          </cell>
          <cell r="W466">
            <v>4798.9147802470316</v>
          </cell>
          <cell r="X466">
            <v>5302.9851199889154</v>
          </cell>
          <cell r="Y466">
            <v>7386.1505702014229</v>
          </cell>
          <cell r="Z466">
            <v>8734.4167462407295</v>
          </cell>
          <cell r="AA466">
            <v>9380.5125636879966</v>
          </cell>
          <cell r="AB466">
            <v>5522.2538411186306</v>
          </cell>
          <cell r="AC466">
            <v>7571.3391819874578</v>
          </cell>
        </row>
        <row r="467">
          <cell r="V467">
            <v>7547.7579079716807</v>
          </cell>
          <cell r="W467">
            <v>3413.5342414123907</v>
          </cell>
          <cell r="X467">
            <v>4858.3487751408074</v>
          </cell>
          <cell r="Y467">
            <v>6593.9537068035352</v>
          </cell>
          <cell r="Z467">
            <v>8197.7599739424932</v>
          </cell>
          <cell r="AA467">
            <v>5059.9576030701273</v>
          </cell>
          <cell r="AB467">
            <v>5409.885615868403</v>
          </cell>
          <cell r="AC467">
            <v>7244.3212710120724</v>
          </cell>
        </row>
        <row r="468">
          <cell r="V468">
            <v>6857.9791888360751</v>
          </cell>
          <cell r="W468">
            <v>4359.8730133072304</v>
          </cell>
          <cell r="X468">
            <v>4270.4484006210305</v>
          </cell>
          <cell r="Y468">
            <v>4766.2331223749625</v>
          </cell>
          <cell r="Z468">
            <v>7850.6770186238919</v>
          </cell>
          <cell r="AA468">
            <v>6515.1613321581435</v>
          </cell>
          <cell r="AB468">
            <v>4825.543926214943</v>
          </cell>
          <cell r="AC468">
            <v>6668.1987213766397</v>
          </cell>
        </row>
        <row r="469">
          <cell r="V469">
            <v>6187.3668504290372</v>
          </cell>
          <cell r="W469">
            <v>4983.8741379914045</v>
          </cell>
          <cell r="X469">
            <v>4079.1424543281578</v>
          </cell>
          <cell r="Y469">
            <v>4763.7449364295162</v>
          </cell>
          <cell r="Z469">
            <v>6809.7025048900414</v>
          </cell>
          <cell r="AA469">
            <v>5536.0930869685089</v>
          </cell>
          <cell r="AB469">
            <v>4791.2860332704413</v>
          </cell>
          <cell r="AC469">
            <v>6207.9894108654789</v>
          </cell>
        </row>
        <row r="470">
          <cell r="V470">
            <v>5926.006424213143</v>
          </cell>
          <cell r="W470">
            <v>5050.3732993915264</v>
          </cell>
          <cell r="X470">
            <v>3993.4330559849509</v>
          </cell>
          <cell r="Y470">
            <v>5058.1463128407959</v>
          </cell>
          <cell r="Z470">
            <v>6622.5442635451172</v>
          </cell>
          <cell r="AA470">
            <v>4941.9934777208382</v>
          </cell>
          <cell r="AB470">
            <v>4628.4187400357305</v>
          </cell>
          <cell r="AC470">
            <v>6003.1678016241694</v>
          </cell>
        </row>
        <row r="471">
          <cell r="V471">
            <v>5278.2026017875105</v>
          </cell>
          <cell r="W471">
            <v>4460.472818593068</v>
          </cell>
          <cell r="X471">
            <v>4189.5356593916622</v>
          </cell>
          <cell r="Y471">
            <v>4821.9682794744549</v>
          </cell>
          <cell r="Z471">
            <v>6690.4325732001525</v>
          </cell>
          <cell r="AA471">
            <v>4644.8477994065515</v>
          </cell>
          <cell r="AB471">
            <v>4296.1399330597442</v>
          </cell>
          <cell r="AC471">
            <v>5532.9708313610599</v>
          </cell>
        </row>
        <row r="472">
          <cell r="V472">
            <v>5740.8644065595736</v>
          </cell>
          <cell r="W472">
            <v>4252.0095369818619</v>
          </cell>
          <cell r="X472">
            <v>4219.5830777751198</v>
          </cell>
          <cell r="Y472">
            <v>5063.5117031298496</v>
          </cell>
          <cell r="Z472">
            <v>5829.4967283913356</v>
          </cell>
          <cell r="AA472">
            <v>3630.2622061918455</v>
          </cell>
          <cell r="AB472">
            <v>4484.3991612968466</v>
          </cell>
          <cell r="AC472">
            <v>5071.7984649271275</v>
          </cell>
        </row>
        <row r="473">
          <cell r="V473">
            <v>5190.1631139340261</v>
          </cell>
          <cell r="W473">
            <v>2681.0907014240615</v>
          </cell>
          <cell r="X473">
            <v>3784.57587825767</v>
          </cell>
          <cell r="Y473">
            <v>4678.2727787323574</v>
          </cell>
          <cell r="Z473">
            <v>6059.6247544709177</v>
          </cell>
          <cell r="AA473">
            <v>3179.2727869711771</v>
          </cell>
          <cell r="AB473">
            <v>4701.9874722275763</v>
          </cell>
          <cell r="AC473">
            <v>5548.6020300068776</v>
          </cell>
        </row>
        <row r="474">
          <cell r="V474">
            <v>5141.6923862906315</v>
          </cell>
          <cell r="W474">
            <v>3154.6016570199581</v>
          </cell>
          <cell r="X474">
            <v>3537.4489979095156</v>
          </cell>
          <cell r="Y474">
            <v>4426.3576295042976</v>
          </cell>
          <cell r="Z474">
            <v>5648.1453653013568</v>
          </cell>
          <cell r="AA474">
            <v>2721.11461377655</v>
          </cell>
          <cell r="AB474">
            <v>3811.7427227035241</v>
          </cell>
          <cell r="AC474">
            <v>4905.2245607134219</v>
          </cell>
        </row>
        <row r="475">
          <cell r="V475">
            <v>4349.1974797813782</v>
          </cell>
          <cell r="W475">
            <v>4600.2244797217445</v>
          </cell>
          <cell r="X475">
            <v>3527.1849500731191</v>
          </cell>
          <cell r="Y475">
            <v>4001.5802408500249</v>
          </cell>
          <cell r="Z475">
            <v>4669.586495353713</v>
          </cell>
          <cell r="AA475">
            <v>2830.9280685664971</v>
          </cell>
          <cell r="AB475">
            <v>3365.429931462028</v>
          </cell>
          <cell r="AC475">
            <v>4117.2194740487057</v>
          </cell>
        </row>
        <row r="476">
          <cell r="V476">
            <v>3799.5202350306367</v>
          </cell>
          <cell r="W476">
            <v>3320.7142638666414</v>
          </cell>
          <cell r="X476">
            <v>3243.3435363272988</v>
          </cell>
          <cell r="Y476">
            <v>3538.2967323927746</v>
          </cell>
          <cell r="Z476">
            <v>4447.3379161849998</v>
          </cell>
          <cell r="AA476">
            <v>3590.1885684352583</v>
          </cell>
          <cell r="AB476">
            <v>3358.2839531613995</v>
          </cell>
          <cell r="AC476">
            <v>3993.6994855016096</v>
          </cell>
        </row>
        <row r="477">
          <cell r="V477">
            <v>3406.998666302416</v>
          </cell>
          <cell r="W477">
            <v>3675.2639008627852</v>
          </cell>
          <cell r="X477">
            <v>2856.7832489820498</v>
          </cell>
          <cell r="Y477">
            <v>3338.8254868520603</v>
          </cell>
          <cell r="Z477">
            <v>3966.7734224386995</v>
          </cell>
          <cell r="AA477">
            <v>3402.2189968944581</v>
          </cell>
          <cell r="AB477">
            <v>3282.1738262903618</v>
          </cell>
          <cell r="AC477">
            <v>3662.7361357829782</v>
          </cell>
        </row>
        <row r="478">
          <cell r="V478">
            <v>3718.5960261755549</v>
          </cell>
          <cell r="W478">
            <v>3395.2696512217899</v>
          </cell>
          <cell r="X478">
            <v>3123.3504073554645</v>
          </cell>
          <cell r="Y478">
            <v>3455.3915150078624</v>
          </cell>
          <cell r="Z478">
            <v>4973.8112898134477</v>
          </cell>
          <cell r="AA478">
            <v>3523.4937239056039</v>
          </cell>
          <cell r="AB478">
            <v>3387.8278570072271</v>
          </cell>
          <cell r="AC478">
            <v>4535.4308595687453</v>
          </cell>
        </row>
        <row r="479">
          <cell r="V479">
            <v>3335.7115026219353</v>
          </cell>
          <cell r="W479">
            <v>3212.125827237232</v>
          </cell>
          <cell r="X479">
            <v>3161.3982186200219</v>
          </cell>
          <cell r="Y479">
            <v>3258.9734204644565</v>
          </cell>
          <cell r="Z479">
            <v>4756.5635581494826</v>
          </cell>
          <cell r="AA479">
            <v>3249.0099241543717</v>
          </cell>
          <cell r="AB479">
            <v>3387.8282525516088</v>
          </cell>
          <cell r="AC479">
            <v>4410.6194699214484</v>
          </cell>
        </row>
        <row r="480">
          <cell r="V480">
            <v>3268.0987622290027</v>
          </cell>
          <cell r="W480">
            <v>2402.9960817013352</v>
          </cell>
          <cell r="X480">
            <v>2823.7103451765001</v>
          </cell>
          <cell r="Y480">
            <v>3045.7192374320871</v>
          </cell>
          <cell r="Z480">
            <v>4583.2883351320934</v>
          </cell>
          <cell r="AA480">
            <v>3117.1123307054304</v>
          </cell>
          <cell r="AB480">
            <v>3323.8326306312297</v>
          </cell>
          <cell r="AC480">
            <v>4167.4849528295272</v>
          </cell>
        </row>
        <row r="481">
          <cell r="V481">
            <v>3403.7646654271343</v>
          </cell>
          <cell r="W481">
            <v>2607.5521710724242</v>
          </cell>
          <cell r="X481">
            <v>2782.5876760127098</v>
          </cell>
          <cell r="Y481">
            <v>3092.2793379652921</v>
          </cell>
          <cell r="Z481">
            <v>3927.9962214629854</v>
          </cell>
          <cell r="AA481">
            <v>3009.770724539304</v>
          </cell>
          <cell r="AB481">
            <v>3303.4068927870408</v>
          </cell>
          <cell r="AC481">
            <v>3711.1814345387029</v>
          </cell>
        </row>
        <row r="482">
          <cell r="V482">
            <v>3349.6607038334641</v>
          </cell>
          <cell r="W482">
            <v>2212.8071886021507</v>
          </cell>
          <cell r="X482">
            <v>2621.7000767543759</v>
          </cell>
          <cell r="Y482">
            <v>3096.4478008544734</v>
          </cell>
          <cell r="Z482">
            <v>4863.4749230982279</v>
          </cell>
          <cell r="AA482">
            <v>2845.0559640785432</v>
          </cell>
          <cell r="AB482">
            <v>3481.920930627809</v>
          </cell>
          <cell r="AC482">
            <v>4162.2373837896266</v>
          </cell>
        </row>
        <row r="483">
          <cell r="V483">
            <v>3851.5698400738684</v>
          </cell>
          <cell r="W483">
            <v>2963.348849818999</v>
          </cell>
          <cell r="X483">
            <v>2839.1400265417587</v>
          </cell>
          <cell r="Y483">
            <v>3488.8508409448746</v>
          </cell>
          <cell r="Z483">
            <v>4367.8140307070307</v>
          </cell>
          <cell r="AA483">
            <v>2880.8813375352215</v>
          </cell>
          <cell r="AB483">
            <v>2990.9598337446369</v>
          </cell>
          <cell r="AC483">
            <v>3759.8445272973777</v>
          </cell>
        </row>
        <row r="484">
          <cell r="V484">
            <v>3089.7315936639866</v>
          </cell>
          <cell r="W484">
            <v>2596.6447473091903</v>
          </cell>
          <cell r="X484">
            <v>2774.489617963005</v>
          </cell>
          <cell r="Y484">
            <v>2968.2708299545779</v>
          </cell>
          <cell r="Z484">
            <v>3714.185578073284</v>
          </cell>
          <cell r="AA484">
            <v>2959.9306808023848</v>
          </cell>
          <cell r="AB484">
            <v>3111.0322562874285</v>
          </cell>
          <cell r="AC484">
            <v>3474.5531235595577</v>
          </cell>
        </row>
        <row r="485">
          <cell r="V485">
            <v>3324.9368592875076</v>
          </cell>
          <cell r="W485">
            <v>2390.9813135407571</v>
          </cell>
          <cell r="X485">
            <v>2724.4739847465039</v>
          </cell>
          <cell r="Y485">
            <v>3130.9576491795392</v>
          </cell>
          <cell r="Z485">
            <v>3649.4348354704903</v>
          </cell>
          <cell r="AA485">
            <v>2618.6810611596011</v>
          </cell>
          <cell r="AB485">
            <v>2865.709834252898</v>
          </cell>
          <cell r="AC485">
            <v>3433.7918067119476</v>
          </cell>
        </row>
        <row r="486">
          <cell r="V486">
            <v>3790.9518202655731</v>
          </cell>
          <cell r="W486">
            <v>3338.5886041688914</v>
          </cell>
          <cell r="X486">
            <v>2894.8690318125291</v>
          </cell>
          <cell r="Y486">
            <v>3595.304823256407</v>
          </cell>
          <cell r="Z486">
            <v>3932.5948344276062</v>
          </cell>
          <cell r="AA486">
            <v>2633.8685719145933</v>
          </cell>
          <cell r="AB486">
            <v>2746.4238458374612</v>
          </cell>
          <cell r="AC486">
            <v>3532.3941292507711</v>
          </cell>
        </row>
        <row r="487">
          <cell r="V487">
            <v>3462.3237698875287</v>
          </cell>
          <cell r="W487">
            <v>3432.2210594995313</v>
          </cell>
          <cell r="X487">
            <v>2976.3643407077811</v>
          </cell>
          <cell r="Y487">
            <v>3375.5635887935678</v>
          </cell>
          <cell r="Z487">
            <v>3901.2088512308819</v>
          </cell>
          <cell r="AA487">
            <v>3243.2652856667319</v>
          </cell>
          <cell r="AB487">
            <v>3697.805239484037</v>
          </cell>
          <cell r="AC487">
            <v>3829.1525456848863</v>
          </cell>
        </row>
        <row r="488">
          <cell r="V488">
            <v>3254.4828525215753</v>
          </cell>
          <cell r="W488">
            <v>2869.6929051079173</v>
          </cell>
          <cell r="X488">
            <v>2184.1232700776354</v>
          </cell>
          <cell r="Y488">
            <v>2669.4959538153262</v>
          </cell>
          <cell r="Z488">
            <v>4611.4888850244815</v>
          </cell>
          <cell r="AA488">
            <v>5021.9625839388555</v>
          </cell>
          <cell r="AB488">
            <v>4941.6829249184611</v>
          </cell>
          <cell r="AC488">
            <v>4775.3124787448296</v>
          </cell>
        </row>
        <row r="489">
          <cell r="V489">
            <v>3206.4023994531831</v>
          </cell>
          <cell r="W489">
            <v>3126.3889006048416</v>
          </cell>
          <cell r="X489">
            <v>3849.4593779861011</v>
          </cell>
          <cell r="Y489">
            <v>3313.5252675827346</v>
          </cell>
          <cell r="Z489">
            <v>4545.6691958960701</v>
          </cell>
          <cell r="AA489">
            <v>4832.4316067330865</v>
          </cell>
          <cell r="AB489">
            <v>4538.3855514627166</v>
          </cell>
          <cell r="AC489">
            <v>4562.1195733235927</v>
          </cell>
        </row>
        <row r="490">
          <cell r="V490">
            <v>3505.6361015955381</v>
          </cell>
          <cell r="W490">
            <v>2948.7772015319688</v>
          </cell>
          <cell r="X490">
            <v>3934.692468319573</v>
          </cell>
          <cell r="Y490">
            <v>3576.333884566805</v>
          </cell>
          <cell r="Z490">
            <v>4907.9956430013026</v>
          </cell>
          <cell r="AA490">
            <v>4383.157443450983</v>
          </cell>
          <cell r="AB490">
            <v>4672.5348901024508</v>
          </cell>
          <cell r="AC490">
            <v>4830.746578852817</v>
          </cell>
        </row>
        <row r="491">
          <cell r="V491">
            <v>3775.4107251730038</v>
          </cell>
          <cell r="W491">
            <v>3487.7502338147624</v>
          </cell>
          <cell r="X491">
            <v>3582.5025123116325</v>
          </cell>
          <cell r="Y491">
            <v>3734.2574315007419</v>
          </cell>
          <cell r="Z491">
            <v>4717.8452165214076</v>
          </cell>
          <cell r="AA491">
            <v>4347.6030949202486</v>
          </cell>
          <cell r="AB491">
            <v>4867.5029336102598</v>
          </cell>
          <cell r="AC491">
            <v>4759.8236388888536</v>
          </cell>
        </row>
        <row r="492">
          <cell r="V492">
            <v>4595.4861096751456</v>
          </cell>
          <cell r="W492">
            <v>3427.5580864054568</v>
          </cell>
          <cell r="X492">
            <v>3666.0111737062471</v>
          </cell>
          <cell r="Y492">
            <v>4310.467215209479</v>
          </cell>
          <cell r="Z492">
            <v>5427.1427217506116</v>
          </cell>
          <cell r="AA492">
            <v>4726.4796419800723</v>
          </cell>
          <cell r="AB492">
            <v>4767.6892096435949</v>
          </cell>
          <cell r="AC492">
            <v>5253.4666559192892</v>
          </cell>
        </row>
        <row r="493">
          <cell r="V493">
            <v>3954.5577354427201</v>
          </cell>
          <cell r="W493">
            <v>3288.2191369708462</v>
          </cell>
          <cell r="X493">
            <v>4678.0799219762011</v>
          </cell>
          <cell r="Y493">
            <v>4219.0155478848119</v>
          </cell>
          <cell r="Z493">
            <v>5135.7114498974815</v>
          </cell>
          <cell r="AA493">
            <v>4294.0771483870931</v>
          </cell>
          <cell r="AB493">
            <v>4664.1422365033259</v>
          </cell>
          <cell r="AC493">
            <v>4942.6679931610297</v>
          </cell>
        </row>
        <row r="494">
          <cell r="V494">
            <v>3982.3034123512643</v>
          </cell>
          <cell r="W494">
            <v>3703.4957421429258</v>
          </cell>
          <cell r="X494">
            <v>4772.7970396990213</v>
          </cell>
          <cell r="Y494">
            <v>4213.4875826860507</v>
          </cell>
          <cell r="Z494">
            <v>5646.3337527946642</v>
          </cell>
          <cell r="AA494">
            <v>4880.0283457384157</v>
          </cell>
          <cell r="AB494">
            <v>5018.9145341048288</v>
          </cell>
          <cell r="AC494">
            <v>5354.0045223455472</v>
          </cell>
        </row>
        <row r="495">
          <cell r="V495">
            <v>5666.8759501157992</v>
          </cell>
          <cell r="W495">
            <v>3686.3938223657397</v>
          </cell>
          <cell r="X495">
            <v>4481.1645712436411</v>
          </cell>
          <cell r="Y495">
            <v>5402.3070307658763</v>
          </cell>
          <cell r="Z495">
            <v>5962.4526021713309</v>
          </cell>
          <cell r="AA495">
            <v>5006.9888385072991</v>
          </cell>
          <cell r="AB495">
            <v>5560.1120704470723</v>
          </cell>
          <cell r="AC495">
            <v>5836.9928836653989</v>
          </cell>
        </row>
        <row r="496">
          <cell r="V496">
            <v>5034.142520847704</v>
          </cell>
          <cell r="W496">
            <v>5076.9680879303251</v>
          </cell>
          <cell r="X496">
            <v>4195.576305482944</v>
          </cell>
          <cell r="Y496">
            <v>4848.9407263588264</v>
          </cell>
          <cell r="Z496">
            <v>6132.927515955379</v>
          </cell>
          <cell r="AA496">
            <v>5326.6683073371578</v>
          </cell>
          <cell r="AB496">
            <v>5835.2002435854447</v>
          </cell>
          <cell r="AC496">
            <v>6012.3108378157985</v>
          </cell>
        </row>
        <row r="497">
          <cell r="V497">
            <v>6005.1772521543444</v>
          </cell>
          <cell r="W497">
            <v>6227.8077519734443</v>
          </cell>
          <cell r="X497">
            <v>5002.6022627851735</v>
          </cell>
          <cell r="Y497">
            <v>5843.7652679163621</v>
          </cell>
          <cell r="Z497">
            <v>6431.5353995508067</v>
          </cell>
          <cell r="AA497">
            <v>6215.6976772677663</v>
          </cell>
          <cell r="AB497">
            <v>6051.2790537925121</v>
          </cell>
          <cell r="AC497">
            <v>6304.5327310282701</v>
          </cell>
        </row>
        <row r="498">
          <cell r="V498">
            <v>6416.5845107187706</v>
          </cell>
          <cell r="W498">
            <v>4737.0841173098152</v>
          </cell>
          <cell r="X498">
            <v>5753.6606366643637</v>
          </cell>
          <cell r="Y498">
            <v>6067.3700070732157</v>
          </cell>
          <cell r="Z498">
            <v>6173.6702241576513</v>
          </cell>
          <cell r="AA498">
            <v>5709.0909353210172</v>
          </cell>
          <cell r="AB498">
            <v>6238.493990142847</v>
          </cell>
          <cell r="AC498">
            <v>6164.3635755971218</v>
          </cell>
        </row>
        <row r="499">
          <cell r="V499">
            <v>6741.8371875569665</v>
          </cell>
          <cell r="W499">
            <v>5926.1864103964581</v>
          </cell>
          <cell r="X499">
            <v>4845.7730684456355</v>
          </cell>
          <cell r="Y499">
            <v>6317.9118969954707</v>
          </cell>
          <cell r="Z499">
            <v>7984.0254482108676</v>
          </cell>
          <cell r="AA499">
            <v>5836.4407720431927</v>
          </cell>
          <cell r="AB499">
            <v>7847.5448333433778</v>
          </cell>
          <cell r="AC499">
            <v>7766.2823561946852</v>
          </cell>
        </row>
        <row r="500">
          <cell r="V500">
            <v>7952.5785369791765</v>
          </cell>
          <cell r="W500">
            <v>7039.7855416884013</v>
          </cell>
          <cell r="X500">
            <v>7715.4362087252166</v>
          </cell>
          <cell r="Y500">
            <v>7765.5478982053883</v>
          </cell>
          <cell r="Z500">
            <v>9303.7556477273756</v>
          </cell>
          <cell r="AA500">
            <v>9008.9488518068429</v>
          </cell>
          <cell r="AB500">
            <v>9095.8554902806354</v>
          </cell>
          <cell r="AC500">
            <v>9215.5322420039811</v>
          </cell>
        </row>
        <row r="501">
          <cell r="V501">
            <v>8126.3158410512833</v>
          </cell>
          <cell r="W501">
            <v>7422.2477693478531</v>
          </cell>
          <cell r="X501">
            <v>9319.3393919590908</v>
          </cell>
          <cell r="Y501">
            <v>8685.320805505351</v>
          </cell>
          <cell r="Z501">
            <v>9661.2652942836758</v>
          </cell>
          <cell r="AA501">
            <v>6989.1448239149713</v>
          </cell>
          <cell r="AB501">
            <v>8152.9111437359488</v>
          </cell>
          <cell r="AC501">
            <v>9059.0459606341465</v>
          </cell>
        </row>
        <row r="502">
          <cell r="V502">
            <v>8589.4084708082664</v>
          </cell>
          <cell r="W502">
            <v>7926.900799657652</v>
          </cell>
          <cell r="X502">
            <v>8577.7431305445843</v>
          </cell>
          <cell r="Y502">
            <v>8546.5813351390061</v>
          </cell>
          <cell r="Z502">
            <v>8772.1964519121157</v>
          </cell>
          <cell r="AA502">
            <v>7568.2961563326353</v>
          </cell>
          <cell r="AB502">
            <v>7533.7416524041555</v>
          </cell>
          <cell r="AC502">
            <v>8344.5292761893561</v>
          </cell>
        </row>
        <row r="503">
          <cell r="V503">
            <v>8535.6918643134304</v>
          </cell>
          <cell r="W503">
            <v>6679.7192174409247</v>
          </cell>
          <cell r="X503">
            <v>7243.4936108366219</v>
          </cell>
          <cell r="Y503">
            <v>8197.1204000015641</v>
          </cell>
          <cell r="Z503">
            <v>8969.1996064839204</v>
          </cell>
          <cell r="AA503">
            <v>8006.8643089412608</v>
          </cell>
          <cell r="AB503">
            <v>8565.900912805042</v>
          </cell>
          <cell r="AC503">
            <v>8752.5021376550085</v>
          </cell>
        </row>
        <row r="504">
          <cell r="V504">
            <v>8034.6747483074805</v>
          </cell>
          <cell r="W504">
            <v>5441.5136058527687</v>
          </cell>
          <cell r="X504">
            <v>7382.3014896012546</v>
          </cell>
          <cell r="Y504">
            <v>7793.1740433402156</v>
          </cell>
          <cell r="Z504">
            <v>8713.3507177716201</v>
          </cell>
          <cell r="AA504">
            <v>7384.524563899623</v>
          </cell>
          <cell r="AB504">
            <v>8633.2540111205217</v>
          </cell>
          <cell r="AC504">
            <v>8659.2265623291769</v>
          </cell>
        </row>
        <row r="505">
          <cell r="V505">
            <v>7205.5593738416055</v>
          </cell>
          <cell r="W505">
            <v>6553.5554047052965</v>
          </cell>
          <cell r="X505">
            <v>6326.154692288892</v>
          </cell>
          <cell r="Y505">
            <v>6953.277072205412</v>
          </cell>
          <cell r="Z505">
            <v>8153.7818525868252</v>
          </cell>
          <cell r="AA505">
            <v>6915.0402368061141</v>
          </cell>
          <cell r="AB505">
            <v>7832.447824286829</v>
          </cell>
          <cell r="AC505">
            <v>7954.6228072506592</v>
          </cell>
        </row>
        <row r="506">
          <cell r="V506">
            <v>7757.7875435180376</v>
          </cell>
          <cell r="W506">
            <v>3720.783338589797</v>
          </cell>
          <cell r="X506">
            <v>5911.7069745093449</v>
          </cell>
          <cell r="Y506">
            <v>7167.2414798771551</v>
          </cell>
          <cell r="Z506">
            <v>8566.4623087215532</v>
          </cell>
          <cell r="AA506">
            <v>5216.4936533552709</v>
          </cell>
          <cell r="AB506">
            <v>7327.3038937027859</v>
          </cell>
          <cell r="AC506">
            <v>8178.5934787104561</v>
          </cell>
        </row>
        <row r="507">
          <cell r="V507">
            <v>6788.021502797591</v>
          </cell>
          <cell r="W507">
            <v>3877.8814480296355</v>
          </cell>
          <cell r="X507">
            <v>5066.6101045135529</v>
          </cell>
          <cell r="Y507">
            <v>5862.8778902277891</v>
          </cell>
          <cell r="Z507">
            <v>8084.2769807550294</v>
          </cell>
          <cell r="AA507">
            <v>6200.953923812971</v>
          </cell>
          <cell r="AB507">
            <v>5784.5781578125079</v>
          </cell>
          <cell r="AC507">
            <v>7118.8609251687649</v>
          </cell>
        </row>
        <row r="508">
          <cell r="V508">
            <v>6145.088346636735</v>
          </cell>
          <cell r="W508">
            <v>3476.1874757057317</v>
          </cell>
          <cell r="X508">
            <v>5103.9895098155112</v>
          </cell>
          <cell r="Y508">
            <v>5715.6246961659344</v>
          </cell>
          <cell r="Z508">
            <v>6925.0096311166017</v>
          </cell>
          <cell r="AA508">
            <v>6124.3277825457153</v>
          </cell>
          <cell r="AB508">
            <v>7289.6230730128473</v>
          </cell>
          <cell r="AC508">
            <v>7025.6838828435684</v>
          </cell>
        </row>
        <row r="509">
          <cell r="V509">
            <v>8663.4985896640246</v>
          </cell>
          <cell r="W509">
            <v>3654.4206149664647</v>
          </cell>
          <cell r="X509">
            <v>6854.0855739570106</v>
          </cell>
          <cell r="Y509">
            <v>8159.6725939604676</v>
          </cell>
          <cell r="Z509">
            <v>8000.4727985940899</v>
          </cell>
          <cell r="AA509">
            <v>7803.2806644385864</v>
          </cell>
          <cell r="AB509">
            <v>6221.2268894696354</v>
          </cell>
          <cell r="AC509">
            <v>7353.9524854325427</v>
          </cell>
        </row>
        <row r="510">
          <cell r="V510">
            <v>6753.5627440335784</v>
          </cell>
          <cell r="W510">
            <v>3541.2172862187153</v>
          </cell>
          <cell r="X510">
            <v>6360.3900377631253</v>
          </cell>
          <cell r="Y510">
            <v>6480.8609812205368</v>
          </cell>
          <cell r="Z510">
            <v>8547.7738214675192</v>
          </cell>
          <cell r="AA510">
            <v>8753.2632365160807</v>
          </cell>
          <cell r="AB510">
            <v>6483.3463823528737</v>
          </cell>
          <cell r="AC510">
            <v>7554.0571901635703</v>
          </cell>
        </row>
        <row r="511">
          <cell r="V511">
            <v>7579.4252525873853</v>
          </cell>
          <cell r="W511">
            <v>8823.1407435721794</v>
          </cell>
          <cell r="X511">
            <v>7434.02479405551</v>
          </cell>
          <cell r="Y511">
            <v>7628.075091327195</v>
          </cell>
          <cell r="Z511">
            <v>8860.0440754206411</v>
          </cell>
          <cell r="AA511">
            <v>8969.4396601382377</v>
          </cell>
          <cell r="AB511">
            <v>6644.1138008916178</v>
          </cell>
          <cell r="AC511">
            <v>8219.3436683780255</v>
          </cell>
        </row>
        <row r="512">
          <cell r="V512">
            <v>9595.8268961079957</v>
          </cell>
          <cell r="W512">
            <v>11772.248875557374</v>
          </cell>
          <cell r="X512">
            <v>8221.424688052588</v>
          </cell>
          <cell r="Y512">
            <v>9495.7784769975897</v>
          </cell>
          <cell r="Z512">
            <v>10794.131957316897</v>
          </cell>
          <cell r="AA512">
            <v>11701.175885012677</v>
          </cell>
          <cell r="AB512">
            <v>9043.0020889118205</v>
          </cell>
          <cell r="AC512">
            <v>10148.792970290675</v>
          </cell>
        </row>
        <row r="513">
          <cell r="V513">
            <v>9850.3667077172522</v>
          </cell>
          <cell r="W513">
            <v>10492.512454501066</v>
          </cell>
          <cell r="X513">
            <v>7205.9753662625226</v>
          </cell>
          <cell r="Y513">
            <v>8867.4866024230159</v>
          </cell>
          <cell r="Z513">
            <v>9380.5520485009074</v>
          </cell>
          <cell r="AA513">
            <v>11081.072626955034</v>
          </cell>
          <cell r="AB513">
            <v>7986.0576694873735</v>
          </cell>
          <cell r="AC513">
            <v>9007.4094691722676</v>
          </cell>
        </row>
        <row r="514">
          <cell r="V514">
            <v>7735.3616911146491</v>
          </cell>
          <cell r="W514">
            <v>7883.531144590962</v>
          </cell>
          <cell r="X514">
            <v>6808.6182787427424</v>
          </cell>
          <cell r="Y514">
            <v>7321.8714789342657</v>
          </cell>
          <cell r="Z514">
            <v>10613.865704734379</v>
          </cell>
          <cell r="AA514">
            <v>8477.1024854004991</v>
          </cell>
          <cell r="AB514">
            <v>8164.0560436345177</v>
          </cell>
          <cell r="AC514">
            <v>9721.6578163612103</v>
          </cell>
        </row>
        <row r="515">
          <cell r="V515">
            <v>8597.2085621218957</v>
          </cell>
          <cell r="W515">
            <v>5943.0206155785345</v>
          </cell>
          <cell r="X515">
            <v>6292.5095745819872</v>
          </cell>
          <cell r="Y515">
            <v>7698.3580792921703</v>
          </cell>
          <cell r="Z515">
            <v>9990.2116161014001</v>
          </cell>
          <cell r="AA515">
            <v>8935.7325384397773</v>
          </cell>
          <cell r="AB515">
            <v>8043.0266835884395</v>
          </cell>
          <cell r="AC515">
            <v>8807.9136823031658</v>
          </cell>
        </row>
        <row r="516">
          <cell r="V516">
            <v>7116.4379529061907</v>
          </cell>
          <cell r="W516">
            <v>6424.4927225247302</v>
          </cell>
          <cell r="X516">
            <v>6950.9037940056878</v>
          </cell>
          <cell r="Y516">
            <v>7003.5511242424636</v>
          </cell>
          <cell r="Z516">
            <v>10448.814818056348</v>
          </cell>
          <cell r="AA516">
            <v>7035.0648453203648</v>
          </cell>
          <cell r="AB516">
            <v>6327.9228323811967</v>
          </cell>
          <cell r="AC516">
            <v>9065.7706973539716</v>
          </cell>
        </row>
        <row r="517">
          <cell r="V517">
            <v>7296.2023115734191</v>
          </cell>
          <cell r="W517">
            <v>5452.5390427068696</v>
          </cell>
          <cell r="X517">
            <v>5958.2030865792594</v>
          </cell>
          <cell r="Y517">
            <v>6607.9943330739097</v>
          </cell>
          <cell r="Z517">
            <v>9621.2584065020892</v>
          </cell>
          <cell r="AA517">
            <v>7825.8328645824586</v>
          </cell>
          <cell r="AB517">
            <v>7536.9690419906992</v>
          </cell>
          <cell r="AC517">
            <v>8788.4427232411472</v>
          </cell>
        </row>
        <row r="518">
          <cell r="V518">
            <v>5933.6055180399999</v>
          </cell>
          <cell r="W518">
            <v>4693.2059431199996</v>
          </cell>
          <cell r="X518">
            <v>4846.4974040799998</v>
          </cell>
          <cell r="Y518">
            <v>5525.4824382199986</v>
          </cell>
          <cell r="Z518">
            <v>9304.5292855099997</v>
          </cell>
          <cell r="AA518">
            <v>8499.7270654900003</v>
          </cell>
          <cell r="AB518">
            <v>6029.6111309599992</v>
          </cell>
          <cell r="AC518">
            <v>8271.0467229099995</v>
          </cell>
        </row>
        <row r="519">
          <cell r="V519">
            <v>8590.0121799999997</v>
          </cell>
          <cell r="W519">
            <v>13080.90365</v>
          </cell>
          <cell r="X519">
            <v>3733.1730199999997</v>
          </cell>
          <cell r="Y519">
            <v>7391.9667700000009</v>
          </cell>
          <cell r="Z519">
            <v>9618.9622000000018</v>
          </cell>
          <cell r="AA519">
            <v>7843.42382</v>
          </cell>
          <cell r="AB519">
            <v>6058.2687900000001</v>
          </cell>
          <cell r="AC519">
            <v>8041.5583400000005</v>
          </cell>
        </row>
        <row r="520">
          <cell r="V520">
            <v>7296.09</v>
          </cell>
          <cell r="W520">
            <v>6191.26</v>
          </cell>
          <cell r="X520">
            <v>4955.75</v>
          </cell>
          <cell r="Y520">
            <v>6218.11</v>
          </cell>
          <cell r="Z520">
            <v>11805.43</v>
          </cell>
          <cell r="AA520">
            <v>8194.7000000000007</v>
          </cell>
          <cell r="AB520">
            <v>7102.08</v>
          </cell>
          <cell r="AC520">
            <v>8718.52</v>
          </cell>
        </row>
        <row r="521">
          <cell r="V521">
            <v>8344.132075471698</v>
          </cell>
          <cell r="W521">
            <v>7139.3867924528295</v>
          </cell>
          <cell r="X521">
            <v>5150.2169811320746</v>
          </cell>
          <cell r="Y521">
            <v>6841.7358490566039</v>
          </cell>
          <cell r="Z521">
            <v>12020.264150943396</v>
          </cell>
          <cell r="AA521">
            <v>7326.3584905660373</v>
          </cell>
          <cell r="AB521">
            <v>7112.367924528301</v>
          </cell>
          <cell r="AC521">
            <v>9540.0943396226412</v>
          </cell>
        </row>
        <row r="522">
          <cell r="V522">
            <v>9205.4457658946631</v>
          </cell>
          <cell r="W522">
            <v>4620.5758740946076</v>
          </cell>
          <cell r="X522">
            <v>5534.0516855942051</v>
          </cell>
          <cell r="Y522">
            <v>6607.0106411517481</v>
          </cell>
          <cell r="Z522">
            <v>13584.154520253958</v>
          </cell>
          <cell r="AA522">
            <v>7972.9231869802397</v>
          </cell>
          <cell r="AB522">
            <v>6331.869802378611</v>
          </cell>
          <cell r="AC522">
            <v>10944.978985960835</v>
          </cell>
        </row>
        <row r="523">
          <cell r="V523">
            <v>10823.365582342414</v>
          </cell>
          <cell r="W523">
            <v>13429.257550445278</v>
          </cell>
          <cell r="X523">
            <v>8201.9805396687898</v>
          </cell>
          <cell r="Y523">
            <v>10483.821485573299</v>
          </cell>
          <cell r="Z523">
            <v>11796.407051391427</v>
          </cell>
          <cell r="AA523">
            <v>8939.5787527676439</v>
          </cell>
          <cell r="AB523">
            <v>10197.26602862765</v>
          </cell>
          <cell r="AC523">
            <v>11320.306364340822</v>
          </cell>
        </row>
        <row r="524">
          <cell r="V524">
            <v>13161.375644075813</v>
          </cell>
          <cell r="W524">
            <v>11894.566275347179</v>
          </cell>
          <cell r="X524">
            <v>12850.162264373479</v>
          </cell>
          <cell r="Y524">
            <v>12930.507723593617</v>
          </cell>
          <cell r="Z524">
            <v>14807.740600910785</v>
          </cell>
          <cell r="AA524">
            <v>10575.912422521878</v>
          </cell>
          <cell r="AB524">
            <v>9478.1584726416768</v>
          </cell>
          <cell r="AC524">
            <v>11526.628477208673</v>
          </cell>
        </row>
        <row r="525">
          <cell r="V525">
            <v>10309.044425033346</v>
          </cell>
          <cell r="W525">
            <v>10119.06336503959</v>
          </cell>
          <cell r="X525">
            <v>9476.4594790985411</v>
          </cell>
          <cell r="Y525">
            <v>9894.8650404372693</v>
          </cell>
          <cell r="Z525">
            <v>11815.996385605649</v>
          </cell>
          <cell r="AA525">
            <v>11947.49306628386</v>
          </cell>
          <cell r="AB525">
            <v>9293.2360827481934</v>
          </cell>
          <cell r="AC525">
            <v>11248.985511284425</v>
          </cell>
        </row>
        <row r="526">
          <cell r="V526">
            <v>7894.3354356083664</v>
          </cell>
          <cell r="W526">
            <v>7134.8105028609898</v>
          </cell>
          <cell r="X526">
            <v>7791.5381404327645</v>
          </cell>
          <cell r="Y526">
            <v>7836.6014988919842</v>
          </cell>
          <cell r="Z526">
            <v>10854.295552760897</v>
          </cell>
          <cell r="AA526">
            <v>8814.9436378896335</v>
          </cell>
          <cell r="AB526">
            <v>8396.3545240349686</v>
          </cell>
          <cell r="AC526">
            <v>9853.9770581138946</v>
          </cell>
        </row>
        <row r="527">
          <cell r="V527">
            <v>11298.525978920345</v>
          </cell>
          <cell r="W527">
            <v>10322.403929261618</v>
          </cell>
          <cell r="X527">
            <v>5480.1303670985499</v>
          </cell>
          <cell r="Y527">
            <v>7816.59630509423</v>
          </cell>
          <cell r="Z527">
            <v>11852.875833324644</v>
          </cell>
          <cell r="AA527">
            <v>9020.5542227742117</v>
          </cell>
          <cell r="AB527">
            <v>8289.5173656467323</v>
          </cell>
          <cell r="AC527">
            <v>9685.0151776323037</v>
          </cell>
        </row>
        <row r="528">
          <cell r="V528">
            <v>11082.404977636941</v>
          </cell>
          <cell r="W528">
            <v>10677.509861200506</v>
          </cell>
          <cell r="X528">
            <v>8243.7160634417651</v>
          </cell>
          <cell r="Y528">
            <v>10365.565843112012</v>
          </cell>
          <cell r="Z528">
            <v>15997.210806885509</v>
          </cell>
          <cell r="AA528">
            <v>11724.315492399859</v>
          </cell>
          <cell r="AB528">
            <v>11134.170091267679</v>
          </cell>
          <cell r="AC528">
            <v>12737.44450495948</v>
          </cell>
        </row>
        <row r="529">
          <cell r="X529">
            <v>7255.539960412284</v>
          </cell>
          <cell r="Y529">
            <v>10615.956953511177</v>
          </cell>
          <cell r="Z529">
            <v>16020.764138823535</v>
          </cell>
          <cell r="AA529">
            <v>10864.465529991225</v>
          </cell>
          <cell r="AB529">
            <v>13491.73655030635</v>
          </cell>
          <cell r="AC529">
            <v>13650.319227954946</v>
          </cell>
        </row>
        <row r="530">
          <cell r="X530">
            <v>7077.0893875539659</v>
          </cell>
          <cell r="Y530">
            <v>9205.4057475388618</v>
          </cell>
          <cell r="Z530">
            <v>14108.187403911646</v>
          </cell>
          <cell r="AA530">
            <v>9493.018105088564</v>
          </cell>
          <cell r="AB530">
            <v>13264.049968843017</v>
          </cell>
          <cell r="AC530">
            <v>12234.157314699363</v>
          </cell>
        </row>
        <row r="531">
          <cell r="X531">
            <v>7056.005067329731</v>
          </cell>
          <cell r="Y531">
            <v>8820.1677709441483</v>
          </cell>
          <cell r="Z531">
            <v>14357.572392483466</v>
          </cell>
          <cell r="AA531">
            <v>10442.112357095568</v>
          </cell>
          <cell r="AB531">
            <v>9478.8974911421701</v>
          </cell>
          <cell r="AC531">
            <v>11409.343155187489</v>
          </cell>
        </row>
      </sheetData>
      <sheetData sheetId="24"/>
      <sheetData sheetId="25"/>
      <sheetData sheetId="26"/>
      <sheetData sheetId="27"/>
      <sheetData sheetId="28"/>
      <sheetData sheetId="29">
        <row r="401">
          <cell r="B401">
            <v>15334.993322890992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ORTACIONES POR PAIS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VENTA TOTAL ANUAL"/>
      <sheetName val="9.STOCKS"/>
      <sheetName val="10.PRECIO DEL VINO DE TRASLADO"/>
      <sheetName val="11.PRECIO POR VARIETAL CONTADO"/>
      <sheetName val="12.PRECIO POR VARIETAL FINANC."/>
      <sheetName val="ATRACTIVIDAD"/>
      <sheetName val="IMPORTACION MUNDIAL"/>
      <sheetName val="24.TIPO DE CAMBIO"/>
      <sheetName val="25.MACROECONOMÍA"/>
      <sheetName val="SALARIOS"/>
      <sheetName val="26.ANÁLISIS"/>
      <sheetName val="Consumo_Actividad"/>
      <sheetName val="27.VALOR AGREGADO"/>
      <sheetName val="28.SUPERMERCADO"/>
      <sheetName val="MALBEC"/>
      <sheetName val="PRINCIPALES INDICADORES"/>
      <sheetName val="VENTAS TOTALE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29">
          <cell r="V529">
            <v>11573.913960189215</v>
          </cell>
          <cell r="W529">
            <v>7607.3270466824888</v>
          </cell>
        </row>
        <row r="530">
          <cell r="V530">
            <v>10280.364048246107</v>
          </cell>
          <cell r="W530">
            <v>7925.066865543412</v>
          </cell>
        </row>
        <row r="531">
          <cell r="V531">
            <v>10175.467993037482</v>
          </cell>
          <cell r="W531">
            <v>8563.5048124922232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E1" sqref="E1:F1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57" t="s">
        <v>191</v>
      </c>
      <c r="C1" s="258"/>
      <c r="D1" s="258"/>
      <c r="E1" s="259" t="s">
        <v>301</v>
      </c>
      <c r="F1" s="260"/>
    </row>
    <row r="2" spans="2:6" ht="15" customHeight="1" x14ac:dyDescent="0.25"/>
    <row r="3" spans="2:6" ht="18" customHeight="1" x14ac:dyDescent="0.3">
      <c r="B3" s="256" t="s">
        <v>188</v>
      </c>
      <c r="C3" s="30" t="s">
        <v>155</v>
      </c>
    </row>
    <row r="4" spans="2:6" ht="18" customHeight="1" x14ac:dyDescent="0.3">
      <c r="B4" s="256"/>
      <c r="C4" s="31"/>
    </row>
    <row r="5" spans="2:6" ht="18" customHeight="1" x14ac:dyDescent="0.25">
      <c r="B5" s="256"/>
      <c r="C5" s="181" t="s">
        <v>189</v>
      </c>
    </row>
    <row r="6" spans="2:6" ht="18" customHeight="1" x14ac:dyDescent="0.25">
      <c r="B6" s="256"/>
      <c r="C6" s="181" t="s">
        <v>190</v>
      </c>
    </row>
    <row r="7" spans="2:6" ht="18" customHeight="1" x14ac:dyDescent="0.25">
      <c r="B7" s="256"/>
      <c r="C7" s="181" t="s">
        <v>217</v>
      </c>
    </row>
    <row r="8" spans="2:6" ht="18" customHeight="1" x14ac:dyDescent="0.25">
      <c r="B8" s="256"/>
      <c r="C8" s="181" t="s">
        <v>205</v>
      </c>
    </row>
    <row r="9" spans="2:6" ht="18" customHeight="1" x14ac:dyDescent="0.25">
      <c r="B9" s="256"/>
      <c r="C9" s="32"/>
    </row>
    <row r="10" spans="2:6" ht="18" customHeight="1" x14ac:dyDescent="0.25">
      <c r="B10" s="256"/>
      <c r="C10" s="33" t="s">
        <v>224</v>
      </c>
    </row>
    <row r="11" spans="2:6" ht="18" customHeight="1" x14ac:dyDescent="0.25">
      <c r="B11" s="256"/>
      <c r="C11" s="33" t="s">
        <v>225</v>
      </c>
    </row>
    <row r="12" spans="2:6" ht="18" customHeight="1" x14ac:dyDescent="0.25">
      <c r="B12" s="256"/>
      <c r="C12" s="33" t="s">
        <v>226</v>
      </c>
    </row>
    <row r="13" spans="2:6" ht="18" customHeight="1" x14ac:dyDescent="0.25">
      <c r="B13" s="256"/>
      <c r="C13" s="33" t="s">
        <v>227</v>
      </c>
    </row>
    <row r="14" spans="2:6" ht="18" customHeight="1" x14ac:dyDescent="0.25">
      <c r="B14" s="256"/>
      <c r="C14" s="33" t="s">
        <v>156</v>
      </c>
    </row>
    <row r="15" spans="2:6" ht="18" customHeight="1" x14ac:dyDescent="0.25">
      <c r="B15" s="256"/>
      <c r="C15" s="33" t="s">
        <v>157</v>
      </c>
    </row>
    <row r="16" spans="2:6" ht="18" customHeight="1" x14ac:dyDescent="0.25">
      <c r="B16" s="256"/>
      <c r="C16" s="33" t="s">
        <v>158</v>
      </c>
    </row>
    <row r="17" spans="2:3" ht="18" customHeight="1" x14ac:dyDescent="0.25">
      <c r="B17" s="256"/>
      <c r="C17" s="33" t="s">
        <v>159</v>
      </c>
    </row>
    <row r="18" spans="2:3" ht="18" customHeight="1" x14ac:dyDescent="0.25">
      <c r="B18" s="256"/>
      <c r="C18" s="33" t="s">
        <v>216</v>
      </c>
    </row>
    <row r="19" spans="2:3" ht="18" customHeight="1" x14ac:dyDescent="0.25">
      <c r="B19" s="256"/>
      <c r="C19" s="33" t="s">
        <v>204</v>
      </c>
    </row>
    <row r="20" spans="2:3" ht="18" customHeight="1" x14ac:dyDescent="0.25">
      <c r="B20" s="256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4"/>
  <sheetViews>
    <sheetView workbookViewId="0">
      <selection activeCell="Y73" sqref="Y73"/>
    </sheetView>
  </sheetViews>
  <sheetFormatPr baseColWidth="10" defaultRowHeight="15" x14ac:dyDescent="0.25"/>
  <cols>
    <col min="1" max="1" width="11.85546875" style="1" customWidth="1"/>
    <col min="2" max="10" width="8.5703125" style="1" customWidth="1"/>
    <col min="11" max="11" width="5" style="1" customWidth="1"/>
    <col min="12" max="12" width="10.5703125" style="1" customWidth="1"/>
    <col min="13" max="21" width="8.5703125" style="1" customWidth="1"/>
    <col min="22" max="22" width="9.5703125" style="1" customWidth="1"/>
    <col min="23" max="23" width="11.42578125" style="1"/>
    <col min="24" max="24" width="14.42578125" style="1" bestFit="1" customWidth="1"/>
    <col min="25" max="16384" width="11.42578125" style="1"/>
  </cols>
  <sheetData>
    <row r="1" spans="1:24" ht="15.75" x14ac:dyDescent="0.25">
      <c r="A1" s="280" t="s">
        <v>24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25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4" ht="15.75" thickBot="1" x14ac:dyDescent="0.3">
      <c r="A5" s="274" t="s">
        <v>26</v>
      </c>
      <c r="B5" s="275"/>
      <c r="C5" s="275"/>
      <c r="D5" s="275"/>
      <c r="E5" s="275"/>
      <c r="F5" s="275"/>
      <c r="G5" s="275"/>
      <c r="H5" s="275"/>
      <c r="I5" s="275"/>
      <c r="J5" s="276"/>
      <c r="K5" s="2"/>
      <c r="L5" s="274" t="s">
        <v>27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197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R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198">
        <v>2022</v>
      </c>
      <c r="T6" s="40"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199">
        <f>+'[1]3.EXPORTACION POR TIPO'!B317/10000</f>
        <v>2.082268</v>
      </c>
      <c r="C7" s="6">
        <f>+'[1]3.EXPORTACION POR TIPO'!B329/10000</f>
        <v>2.1286</v>
      </c>
      <c r="D7" s="6">
        <f>+'[1]3.EXPORTACION POR TIPO'!B341/10000</f>
        <v>1.9590000000000001</v>
      </c>
      <c r="E7" s="6">
        <f>+'[1]3.EXPORTACION POR TIPO'!B353/10000</f>
        <v>9.5690000000000008</v>
      </c>
      <c r="F7" s="6">
        <f>+'[1]3.EXPORTACION POR TIPO'!B365/10000</f>
        <v>23.2866</v>
      </c>
      <c r="G7" s="6">
        <f>+'[1]3.EXPORTACION POR TIPO'!B377/10000</f>
        <v>3.9207999999999998</v>
      </c>
      <c r="H7" s="67">
        <f>+'[1]3.EXPORTACION POR TIPO'!B389/10000</f>
        <v>2.5013999999999998</v>
      </c>
      <c r="I7" s="37">
        <f>+'[1]3.EXPORTACION POR TIPO'!B401/10000</f>
        <v>1.5035000000000001</v>
      </c>
      <c r="J7" s="7">
        <f t="shared" ref="J7:J12" si="2">+I7/H7-1</f>
        <v>-0.39893659550651628</v>
      </c>
      <c r="K7" s="2"/>
      <c r="L7" s="42" t="s">
        <v>10</v>
      </c>
      <c r="M7" s="6">
        <f>+SUM('[1]3.EXPORTACION POR TIPO'!B306:B317)/10000</f>
        <v>37.709654</v>
      </c>
      <c r="N7" s="6">
        <f t="shared" ref="N7:T7" si="3">+SUM(C7)+SUM(B8:B18)</f>
        <v>38.896696999999996</v>
      </c>
      <c r="O7" s="6">
        <f t="shared" si="3"/>
        <v>25.413</v>
      </c>
      <c r="P7" s="6">
        <f t="shared" si="3"/>
        <v>87.634199999999993</v>
      </c>
      <c r="Q7" s="6">
        <f t="shared" si="3"/>
        <v>111.8021</v>
      </c>
      <c r="R7" s="6">
        <f t="shared" si="3"/>
        <v>116.15530000000001</v>
      </c>
      <c r="S7" s="67">
        <f t="shared" si="3"/>
        <v>68.393699999999995</v>
      </c>
      <c r="T7" s="37">
        <f t="shared" si="3"/>
        <v>32.758699999999997</v>
      </c>
      <c r="U7" s="78">
        <f t="shared" ref="U7:U12" si="4">+T7/S7-1</f>
        <v>-0.52102752154072673</v>
      </c>
      <c r="V7" s="7">
        <f t="shared" ref="V7:V12" si="5">+POWER(T7/O7,0.2)-1</f>
        <v>5.2093032465521327E-2</v>
      </c>
    </row>
    <row r="8" spans="1:24" x14ac:dyDescent="0.25">
      <c r="A8" s="42" t="s">
        <v>11</v>
      </c>
      <c r="B8" s="199">
        <f>+'[1]3.EXPORTACION POR TIPO'!B318/10000</f>
        <v>2.8692709999999999</v>
      </c>
      <c r="C8" s="6">
        <f>+'[1]3.EXPORTACION POR TIPO'!B330/10000</f>
        <v>1.2082999999999999</v>
      </c>
      <c r="D8" s="6">
        <f>+'[1]3.EXPORTACION POR TIPO'!B342/10000</f>
        <v>1.3174999999999999</v>
      </c>
      <c r="E8" s="6">
        <f>+'[1]3.EXPORTACION POR TIPO'!B354/10000</f>
        <v>4.8457999999999997</v>
      </c>
      <c r="F8" s="6">
        <f>+'[1]3.EXPORTACION POR TIPO'!B366/10000</f>
        <v>23.692799999999998</v>
      </c>
      <c r="G8" s="6">
        <f>+'[1]3.EXPORTACION POR TIPO'!B378/10000</f>
        <v>5.5067000000000004</v>
      </c>
      <c r="H8" s="67">
        <f>+'[1]3.EXPORTACION POR TIPO'!B390/10000</f>
        <v>2.9693000000000001</v>
      </c>
      <c r="I8" s="37">
        <f>+'[1]3.EXPORTACION POR TIPO'!B402/10000</f>
        <v>1.3795999999999999</v>
      </c>
      <c r="J8" s="7">
        <f t="shared" si="2"/>
        <v>-0.53537870878658267</v>
      </c>
      <c r="K8" s="2"/>
      <c r="L8" s="42" t="s">
        <v>11</v>
      </c>
      <c r="M8" s="6">
        <f>+SUM('[1]3.EXPORTACION POR TIPO'!B307:B318)/10000</f>
        <v>37.234940000000009</v>
      </c>
      <c r="N8" s="6">
        <f t="shared" ref="N8:T8" si="6">+SUM(C7:C8)+SUM(B9:B18)</f>
        <v>37.235726</v>
      </c>
      <c r="O8" s="6">
        <f t="shared" si="6"/>
        <v>25.522199999999998</v>
      </c>
      <c r="P8" s="6">
        <f t="shared" si="6"/>
        <v>91.162499999999994</v>
      </c>
      <c r="Q8" s="6">
        <f t="shared" si="6"/>
        <v>130.6491</v>
      </c>
      <c r="R8" s="6">
        <f t="shared" si="6"/>
        <v>97.969200000000001</v>
      </c>
      <c r="S8" s="67">
        <f t="shared" si="6"/>
        <v>65.856300000000005</v>
      </c>
      <c r="T8" s="37">
        <f t="shared" si="6"/>
        <v>31.168999999999997</v>
      </c>
      <c r="U8" s="78">
        <f t="shared" si="4"/>
        <v>-0.52671194707264157</v>
      </c>
      <c r="V8" s="7">
        <f t="shared" si="5"/>
        <v>4.0784826994313628E-2</v>
      </c>
    </row>
    <row r="9" spans="1:24" x14ac:dyDescent="0.25">
      <c r="A9" s="42" t="s">
        <v>0</v>
      </c>
      <c r="B9" s="199">
        <f>+'[1]3.EXPORTACION POR TIPO'!B319/10000</f>
        <v>2.8578919999999997</v>
      </c>
      <c r="C9" s="6">
        <f>+'[1]3.EXPORTACION POR TIPO'!B331/10000</f>
        <v>1.8995</v>
      </c>
      <c r="D9" s="6">
        <f>+'[1]3.EXPORTACION POR TIPO'!B343/10000</f>
        <v>2.5512999999999999</v>
      </c>
      <c r="E9" s="6">
        <f>+'[1]3.EXPORTACION POR TIPO'!B355/10000</f>
        <v>5.8506999999999998</v>
      </c>
      <c r="F9" s="6">
        <f>+'[1]3.EXPORTACION POR TIPO'!B367/10000</f>
        <v>12.864699999999999</v>
      </c>
      <c r="G9" s="6">
        <f>+'[1]3.EXPORTACION POR TIPO'!B379/10000</f>
        <v>7.1422999999999996</v>
      </c>
      <c r="H9" s="67">
        <f>+'[1]3.EXPORTACION POR TIPO'!B391/10000</f>
        <v>3.5994000000000002</v>
      </c>
      <c r="I9" s="37">
        <f>+'[1]3.EXPORTACION POR TIPO'!B403/10000</f>
        <v>1.2362</v>
      </c>
      <c r="J9" s="7">
        <f t="shared" si="2"/>
        <v>-0.65655387008945931</v>
      </c>
      <c r="K9" s="2"/>
      <c r="L9" s="42" t="s">
        <v>0</v>
      </c>
      <c r="M9" s="6">
        <f>+SUM('[1]3.EXPORTACION POR TIPO'!B308:B319)/10000</f>
        <v>33.479665000000004</v>
      </c>
      <c r="N9" s="6">
        <f t="shared" ref="N9:T9" si="7">+SUM(C7:C9)+SUM(B10:B18)</f>
        <v>36.277333999999996</v>
      </c>
      <c r="O9" s="6">
        <f t="shared" si="7"/>
        <v>26.173999999999999</v>
      </c>
      <c r="P9" s="6">
        <f t="shared" si="7"/>
        <v>94.4619</v>
      </c>
      <c r="Q9" s="6">
        <f t="shared" si="7"/>
        <v>137.66309999999999</v>
      </c>
      <c r="R9" s="6">
        <f t="shared" si="7"/>
        <v>92.246800000000007</v>
      </c>
      <c r="S9" s="67">
        <f t="shared" si="7"/>
        <v>62.313400000000001</v>
      </c>
      <c r="T9" s="37">
        <f t="shared" si="7"/>
        <v>28.805799999999998</v>
      </c>
      <c r="U9" s="78">
        <f t="shared" si="4"/>
        <v>-0.53772703784418763</v>
      </c>
      <c r="V9" s="7">
        <f t="shared" si="5"/>
        <v>1.9346811033023048E-2</v>
      </c>
    </row>
    <row r="10" spans="1:24" x14ac:dyDescent="0.25">
      <c r="A10" s="42" t="s">
        <v>1</v>
      </c>
      <c r="B10" s="199">
        <f>+'[1]3.EXPORTACION POR TIPO'!B320/10000</f>
        <v>3.5871789999999999</v>
      </c>
      <c r="C10" s="6">
        <f>+'[1]3.EXPORTACION POR TIPO'!B332/10000</f>
        <v>2.125</v>
      </c>
      <c r="D10" s="6">
        <f>+'[1]3.EXPORTACION POR TIPO'!B344/10000</f>
        <v>3.5541999999999998</v>
      </c>
      <c r="E10" s="6">
        <f>+'[1]3.EXPORTACION POR TIPO'!B356/10000</f>
        <v>4.5597000000000003</v>
      </c>
      <c r="F10" s="6">
        <f>+'[1]3.EXPORTACION POR TIPO'!B368/10000</f>
        <v>9.3558000000000003</v>
      </c>
      <c r="G10" s="6">
        <f>+'[1]3.EXPORTACION POR TIPO'!B380/10000</f>
        <v>9.7689000000000004</v>
      </c>
      <c r="H10" s="67">
        <f>+'[1]3.EXPORTACION POR TIPO'!B392/10000</f>
        <v>3.2122000000000002</v>
      </c>
      <c r="I10" s="37">
        <f>+'[1]3.EXPORTACION POR TIPO'!B404/10000</f>
        <v>0.98180000000000001</v>
      </c>
      <c r="J10" s="7">
        <f t="shared" si="2"/>
        <v>-0.69435278002615031</v>
      </c>
      <c r="K10" s="2"/>
      <c r="L10" s="42" t="s">
        <v>1</v>
      </c>
      <c r="M10" s="6">
        <f>+SUM('[1]3.EXPORTACION POR TIPO'!B309:B320)/10000</f>
        <v>34.343713999999999</v>
      </c>
      <c r="N10" s="6">
        <f t="shared" ref="N10:T10" si="8">+SUM(C7:C10)+SUM(B11:B18)</f>
        <v>34.815155000000004</v>
      </c>
      <c r="O10" s="6">
        <f t="shared" si="8"/>
        <v>27.603200000000001</v>
      </c>
      <c r="P10" s="6">
        <f t="shared" si="8"/>
        <v>95.467399999999984</v>
      </c>
      <c r="Q10" s="6">
        <f t="shared" si="8"/>
        <v>142.45920000000001</v>
      </c>
      <c r="R10" s="6">
        <f t="shared" si="8"/>
        <v>92.659900000000007</v>
      </c>
      <c r="S10" s="67">
        <f t="shared" si="8"/>
        <v>55.756700000000002</v>
      </c>
      <c r="T10" s="37">
        <f t="shared" si="8"/>
        <v>26.575399999999995</v>
      </c>
      <c r="U10" s="78">
        <f t="shared" si="4"/>
        <v>-0.52336849203772839</v>
      </c>
      <c r="V10" s="7">
        <f t="shared" si="5"/>
        <v>-7.5604215750960657E-3</v>
      </c>
    </row>
    <row r="11" spans="1:24" x14ac:dyDescent="0.25">
      <c r="A11" s="42" t="s">
        <v>2</v>
      </c>
      <c r="B11" s="199">
        <f>+'[1]3.EXPORTACION POR TIPO'!B321/10000</f>
        <v>5.1009370000000001</v>
      </c>
      <c r="C11" s="6">
        <f>+'[1]3.EXPORTACION POR TIPO'!B333/10000</f>
        <v>2.0102000000000002</v>
      </c>
      <c r="D11" s="6">
        <f>+'[1]3.EXPORTACION POR TIPO'!B345/10000</f>
        <v>3.6366000000000001</v>
      </c>
      <c r="E11" s="6">
        <f>+'[1]3.EXPORTACION POR TIPO'!B357/10000</f>
        <v>4.8693999999999997</v>
      </c>
      <c r="F11" s="6">
        <f>+'[1]3.EXPORTACION POR TIPO'!B369/10000</f>
        <v>10.380100000000001</v>
      </c>
      <c r="G11" s="6">
        <f>+'[1]3.EXPORTACION POR TIPO'!B381/10000</f>
        <v>8.2929999999999993</v>
      </c>
      <c r="H11" s="67">
        <f>+'[1]3.EXPORTACION POR TIPO'!B393/10000</f>
        <v>4.0164999999999997</v>
      </c>
      <c r="I11" s="37">
        <f>+'[1]3.EXPORTACION POR TIPO'!B405/10000</f>
        <v>1.0961000000000001</v>
      </c>
      <c r="J11" s="7">
        <f t="shared" si="2"/>
        <v>-0.72710070957301132</v>
      </c>
      <c r="K11" s="2"/>
      <c r="L11" s="42" t="s">
        <v>2</v>
      </c>
      <c r="M11" s="6">
        <f>+SUM('[1]3.EXPORTACION POR TIPO'!B310:B321)/10000</f>
        <v>36.695392999999996</v>
      </c>
      <c r="N11" s="6">
        <f t="shared" ref="N11:T11" si="9">+SUM(C7:C11)+SUM(B12:B18)</f>
        <v>31.724418</v>
      </c>
      <c r="O11" s="6">
        <f t="shared" si="9"/>
        <v>29.229599999999998</v>
      </c>
      <c r="P11" s="6">
        <f t="shared" si="9"/>
        <v>96.700199999999995</v>
      </c>
      <c r="Q11" s="6">
        <f t="shared" si="9"/>
        <v>147.9699</v>
      </c>
      <c r="R11" s="6">
        <f t="shared" si="9"/>
        <v>90.572800000000001</v>
      </c>
      <c r="S11" s="67">
        <f t="shared" si="9"/>
        <v>51.480200000000004</v>
      </c>
      <c r="T11" s="37">
        <f t="shared" si="9"/>
        <v>23.655000000000001</v>
      </c>
      <c r="U11" s="78">
        <f t="shared" si="4"/>
        <v>-0.54050295064898735</v>
      </c>
      <c r="V11" s="7">
        <f t="shared" si="5"/>
        <v>-4.1438424536932916E-2</v>
      </c>
    </row>
    <row r="12" spans="1:24" x14ac:dyDescent="0.25">
      <c r="A12" s="42" t="s">
        <v>3</v>
      </c>
      <c r="B12" s="199">
        <f>+'[1]3.EXPORTACION POR TIPO'!B322/10000</f>
        <v>3.593324</v>
      </c>
      <c r="C12" s="6">
        <f>+'[1]3.EXPORTACION POR TIPO'!B334/10000</f>
        <v>2.8816999999999999</v>
      </c>
      <c r="D12" s="6">
        <f>+'[1]3.EXPORTACION POR TIPO'!B346/10000</f>
        <v>2.5613999999999999</v>
      </c>
      <c r="E12" s="6">
        <f>+'[1]3.EXPORTACION POR TIPO'!B358/10000</f>
        <v>6.6717000000000004</v>
      </c>
      <c r="F12" s="6">
        <f>+'[1]3.EXPORTACION POR TIPO'!B370/10000</f>
        <v>8.6933000000000007</v>
      </c>
      <c r="G12" s="6">
        <f>+'[1]3.EXPORTACION POR TIPO'!B382/10000</f>
        <v>8.3934999999999995</v>
      </c>
      <c r="H12" s="67">
        <f>+'[1]3.EXPORTACION POR TIPO'!B394/10000</f>
        <v>3.7313999999999998</v>
      </c>
      <c r="I12" s="37">
        <f>+'[1]3.EXPORTACION POR TIPO'!B406/10000</f>
        <v>1.2765</v>
      </c>
      <c r="J12" s="7">
        <f t="shared" si="2"/>
        <v>-0.65790319987136192</v>
      </c>
      <c r="K12" s="2"/>
      <c r="L12" s="42" t="s">
        <v>3</v>
      </c>
      <c r="M12" s="6">
        <f>+SUM('[1]3.EXPORTACION POR TIPO'!B311:B322)/10000</f>
        <v>35.844869999999993</v>
      </c>
      <c r="N12" s="6">
        <f t="shared" ref="N12:T12" si="10">+SUM(C7:C12)+SUM(B13:B18)</f>
        <v>31.012794</v>
      </c>
      <c r="O12" s="6">
        <f t="shared" si="10"/>
        <v>28.909299999999998</v>
      </c>
      <c r="P12" s="6">
        <f t="shared" si="10"/>
        <v>100.8105</v>
      </c>
      <c r="Q12" s="6">
        <f t="shared" si="10"/>
        <v>149.9915</v>
      </c>
      <c r="R12" s="6">
        <f t="shared" si="10"/>
        <v>90.272999999999996</v>
      </c>
      <c r="S12" s="67">
        <f t="shared" si="10"/>
        <v>46.818100000000001</v>
      </c>
      <c r="T12" s="37">
        <f t="shared" si="10"/>
        <v>21.200099999999999</v>
      </c>
      <c r="U12" s="78">
        <f t="shared" si="4"/>
        <v>-0.54718153876385411</v>
      </c>
      <c r="V12" s="7">
        <f t="shared" si="5"/>
        <v>-6.0146708529464132E-2</v>
      </c>
    </row>
    <row r="13" spans="1:24" x14ac:dyDescent="0.25">
      <c r="A13" s="42" t="s">
        <v>4</v>
      </c>
      <c r="B13" s="199">
        <f>+'[1]3.EXPORTACION POR TIPO'!B323/10000</f>
        <v>3.5175959999999997</v>
      </c>
      <c r="C13" s="6">
        <f>+'[1]3.EXPORTACION POR TIPO'!B335/10000</f>
        <v>2.3031000000000001</v>
      </c>
      <c r="D13" s="6">
        <f>+'[1]3.EXPORTACION POR TIPO'!B347/10000</f>
        <v>5.1835000000000004</v>
      </c>
      <c r="E13" s="6">
        <f>+'[1]3.EXPORTACION POR TIPO'!B359/10000</f>
        <v>7.3025000000000002</v>
      </c>
      <c r="F13" s="6">
        <f>+'[1]3.EXPORTACION POR TIPO'!B371/10000</f>
        <v>8.4065999999999992</v>
      </c>
      <c r="G13" s="6">
        <f>+'[1]3.EXPORTACION POR TIPO'!B383/10000</f>
        <v>4.6593999999999998</v>
      </c>
      <c r="H13" s="67">
        <f>+'[1]3.EXPORTACION POR TIPO'!B395/10000</f>
        <v>2.4689999999999999</v>
      </c>
      <c r="I13" s="37">
        <f>+'[1]3.EXPORTACION POR TIPO'!B407/10000</f>
        <v>1.7071000000000001</v>
      </c>
      <c r="J13" s="7">
        <f t="shared" ref="J13" si="11">+I13/H13-1</f>
        <v>-0.30858647225597402</v>
      </c>
      <c r="K13" s="2"/>
      <c r="L13" s="42" t="s">
        <v>4</v>
      </c>
      <c r="M13" s="6">
        <f>+SUM('[1]3.EXPORTACION POR TIPO'!B312:B323)/10000</f>
        <v>36.933148000000003</v>
      </c>
      <c r="N13" s="6">
        <f t="shared" ref="N13:T13" si="12">+SUM(C7:C13)+SUM(B14:B18)</f>
        <v>29.798298000000003</v>
      </c>
      <c r="O13" s="6">
        <f t="shared" si="12"/>
        <v>31.7897</v>
      </c>
      <c r="P13" s="6">
        <f t="shared" si="12"/>
        <v>102.92949999999999</v>
      </c>
      <c r="Q13" s="6">
        <f t="shared" si="12"/>
        <v>151.09559999999999</v>
      </c>
      <c r="R13" s="6">
        <f t="shared" si="12"/>
        <v>86.525800000000004</v>
      </c>
      <c r="S13" s="67">
        <f t="shared" si="12"/>
        <v>44.627700000000004</v>
      </c>
      <c r="T13" s="37">
        <f t="shared" si="12"/>
        <v>20.438200000000002</v>
      </c>
      <c r="U13" s="78">
        <f t="shared" ref="U13" si="13">+T13/S13-1</f>
        <v>-0.5420288296282354</v>
      </c>
      <c r="V13" s="7">
        <f t="shared" ref="V13" si="14">+POWER(T13/O13,0.2)-1</f>
        <v>-8.455713727723424E-2</v>
      </c>
    </row>
    <row r="14" spans="1:24" x14ac:dyDescent="0.25">
      <c r="A14" s="42" t="s">
        <v>5</v>
      </c>
      <c r="B14" s="199">
        <f>+'[1]3.EXPORTACION POR TIPO'!B324/10000</f>
        <v>4.6197309999999998</v>
      </c>
      <c r="C14" s="6">
        <f>+'[1]3.EXPORTACION POR TIPO'!B336/10000</f>
        <v>3.1238000000000001</v>
      </c>
      <c r="D14" s="6">
        <f>+'[1]3.EXPORTACION POR TIPO'!B348/10000</f>
        <v>16.154199999999999</v>
      </c>
      <c r="E14" s="6">
        <f>+'[1]3.EXPORTACION POR TIPO'!B360/10000</f>
        <v>8.5577000000000005</v>
      </c>
      <c r="F14" s="6">
        <f>+'[1]3.EXPORTACION POR TIPO'!B372/10000</f>
        <v>8.0995000000000008</v>
      </c>
      <c r="G14" s="6">
        <f>+'[1]3.EXPORTACION POR TIPO'!B384/10000</f>
        <v>5.3739999999999997</v>
      </c>
      <c r="H14" s="67">
        <f>+'[1]3.EXPORTACION POR TIPO'!B396/10000</f>
        <v>2.6743000000000001</v>
      </c>
      <c r="I14" s="37">
        <f>+'[1]3.EXPORTACION POR TIPO'!B408/10000</f>
        <v>1.6759999999999999</v>
      </c>
      <c r="J14" s="7">
        <f t="shared" ref="J14" si="15">+I14/H14-1</f>
        <v>-0.37329394607934796</v>
      </c>
      <c r="K14" s="2"/>
      <c r="L14" s="42" t="s">
        <v>5</v>
      </c>
      <c r="M14" s="6">
        <f>+SUM('[1]3.EXPORTACION POR TIPO'!B313:B324)/10000</f>
        <v>38.841259000000001</v>
      </c>
      <c r="N14" s="6">
        <f t="shared" ref="N14:T14" si="16">+SUM(C7:C14)+SUM(B15:B18)</f>
        <v>28.302367000000004</v>
      </c>
      <c r="O14" s="6">
        <f t="shared" si="16"/>
        <v>44.820099999999996</v>
      </c>
      <c r="P14" s="6">
        <f t="shared" si="16"/>
        <v>95.332999999999998</v>
      </c>
      <c r="Q14" s="6">
        <f t="shared" si="16"/>
        <v>150.63740000000001</v>
      </c>
      <c r="R14" s="6">
        <f t="shared" si="16"/>
        <v>83.800299999999993</v>
      </c>
      <c r="S14" s="67">
        <f t="shared" si="16"/>
        <v>41.927999999999997</v>
      </c>
      <c r="T14" s="37">
        <f t="shared" si="16"/>
        <v>19.439899999999998</v>
      </c>
      <c r="U14" s="78">
        <f t="shared" ref="U14" si="17">+T14/S14-1</f>
        <v>-0.53635041022705598</v>
      </c>
      <c r="V14" s="7">
        <f t="shared" ref="V14" si="18">+POWER(T14/O14,0.2)-1</f>
        <v>-0.15385607430132853</v>
      </c>
    </row>
    <row r="15" spans="1:24" x14ac:dyDescent="0.25">
      <c r="A15" s="42" t="s">
        <v>6</v>
      </c>
      <c r="B15" s="199">
        <f>+'[1]3.EXPORTACION POR TIPO'!B325/10000</f>
        <v>2.980067</v>
      </c>
      <c r="C15" s="6">
        <f>+'[1]3.EXPORTACION POR TIPO'!B337/10000</f>
        <v>2.3984999999999999</v>
      </c>
      <c r="D15" s="6">
        <f>+'[1]3.EXPORTACION POR TIPO'!B349/10000</f>
        <v>17.6341</v>
      </c>
      <c r="E15" s="6">
        <f>+'[1]3.EXPORTACION POR TIPO'!B361/10000</f>
        <v>8.7982999999999993</v>
      </c>
      <c r="F15" s="6">
        <f>+'[1]3.EXPORTACION POR TIPO'!B373/10000</f>
        <v>7.7629000000000001</v>
      </c>
      <c r="G15" s="6">
        <f>+'[1]3.EXPORTACION POR TIPO'!B385/10000</f>
        <v>4.4880000000000004</v>
      </c>
      <c r="H15" s="67">
        <f>+'[1]3.EXPORTACION POR TIPO'!B397/10000</f>
        <v>2.1871999999999998</v>
      </c>
      <c r="I15" s="37">
        <f>+'[1]3.EXPORTACION POR TIPO'!B409/10000</f>
        <v>2.1490999999999998</v>
      </c>
      <c r="J15" s="7">
        <f t="shared" ref="J15" si="19">+I15/H15-1</f>
        <v>-1.7419531821506906E-2</v>
      </c>
      <c r="K15" s="2"/>
      <c r="L15" s="42" t="s">
        <v>6</v>
      </c>
      <c r="M15" s="6">
        <f>+SUM('[1]3.EXPORTACION POR TIPO'!B314:B325)/10000</f>
        <v>39.531776000000001</v>
      </c>
      <c r="N15" s="6">
        <f t="shared" ref="N15:T15" si="20">+SUM(C7:C15)+SUM(B16:B18)</f>
        <v>27.720800000000001</v>
      </c>
      <c r="O15" s="6">
        <f t="shared" si="20"/>
        <v>60.055700000000002</v>
      </c>
      <c r="P15" s="6">
        <f t="shared" si="20"/>
        <v>86.497199999999992</v>
      </c>
      <c r="Q15" s="6">
        <f t="shared" si="20"/>
        <v>149.602</v>
      </c>
      <c r="R15" s="6">
        <f t="shared" si="20"/>
        <v>80.525399999999991</v>
      </c>
      <c r="S15" s="67">
        <f t="shared" si="20"/>
        <v>39.627200000000002</v>
      </c>
      <c r="T15" s="37">
        <f t="shared" si="20"/>
        <v>19.401800000000001</v>
      </c>
      <c r="U15" s="78">
        <f t="shared" ref="U15" si="21">+T15/S15-1</f>
        <v>-0.51039185206121052</v>
      </c>
      <c r="V15" s="7">
        <f t="shared" ref="V15" si="22">+POWER(T15/O15,0.2)-1</f>
        <v>-0.20226699995613362</v>
      </c>
    </row>
    <row r="16" spans="1:24" x14ac:dyDescent="0.25">
      <c r="A16" s="42" t="s">
        <v>7</v>
      </c>
      <c r="B16" s="199">
        <f>+'[1]3.EXPORTACION POR TIPO'!B326/10000</f>
        <v>2.8359000000000001</v>
      </c>
      <c r="C16" s="6">
        <f>+'[1]3.EXPORTACION POR TIPO'!B338/10000</f>
        <v>1.7835000000000001</v>
      </c>
      <c r="D16" s="6">
        <f>+'[1]3.EXPORTACION POR TIPO'!B350/10000</f>
        <v>14.089499999999999</v>
      </c>
      <c r="E16" s="6">
        <f>+'[1]3.EXPORTACION POR TIPO'!B362/10000</f>
        <v>9.9265000000000008</v>
      </c>
      <c r="F16" s="6">
        <f>+'[1]3.EXPORTACION POR TIPO'!B374/10000</f>
        <v>6.3704000000000001</v>
      </c>
      <c r="G16" s="6">
        <f>+'[1]3.EXPORTACION POR TIPO'!B386/10000</f>
        <v>4.0849000000000002</v>
      </c>
      <c r="H16" s="67">
        <f>+'[1]3.EXPORTACION POR TIPO'!B398/10000</f>
        <v>2.1006999999999998</v>
      </c>
      <c r="I16" s="37">
        <f>+'[1]3.EXPORTACION POR TIPO'!B410/10000</f>
        <v>2.1926000000000001</v>
      </c>
      <c r="J16" s="7">
        <f t="shared" ref="J16" si="23">+I16/H16-1</f>
        <v>4.3747322321131099E-2</v>
      </c>
      <c r="K16" s="2"/>
      <c r="L16" s="42" t="s">
        <v>7</v>
      </c>
      <c r="M16" s="6">
        <f>+SUM('[1]3.EXPORTACION POR TIPO'!B315:B326)/10000</f>
        <v>39.819148999999996</v>
      </c>
      <c r="N16" s="6">
        <f t="shared" ref="N16:T16" si="24">+SUM(C7:C16)+SUM(B17:B18)</f>
        <v>26.668400000000002</v>
      </c>
      <c r="O16" s="6">
        <f t="shared" si="24"/>
        <v>72.361699999999999</v>
      </c>
      <c r="P16" s="6">
        <f t="shared" si="24"/>
        <v>82.33420000000001</v>
      </c>
      <c r="Q16" s="6">
        <f t="shared" si="24"/>
        <v>146.04590000000002</v>
      </c>
      <c r="R16" s="6">
        <f t="shared" si="24"/>
        <v>78.239899999999992</v>
      </c>
      <c r="S16" s="67">
        <f t="shared" si="24"/>
        <v>37.643000000000001</v>
      </c>
      <c r="T16" s="37">
        <f t="shared" si="24"/>
        <v>19.4937</v>
      </c>
      <c r="U16" s="78">
        <f t="shared" ref="U16" si="25">+T16/S16-1</f>
        <v>-0.48214276226655683</v>
      </c>
      <c r="V16" s="7">
        <f t="shared" ref="V16" si="26">+POWER(T16/O16,0.2)-1</f>
        <v>-0.23073299839449091</v>
      </c>
    </row>
    <row r="17" spans="1:22" x14ac:dyDescent="0.25">
      <c r="A17" s="42" t="s">
        <v>8</v>
      </c>
      <c r="B17" s="199">
        <f>+'[1]3.EXPORTACION POR TIPO'!B327/10000</f>
        <v>2.2097000000000002</v>
      </c>
      <c r="C17" s="6">
        <f>+'[1]3.EXPORTACION POR TIPO'!B339/10000</f>
        <v>2.0131999999999999</v>
      </c>
      <c r="D17" s="6">
        <f>+'[1]3.EXPORTACION POR TIPO'!B351/10000</f>
        <v>6.4916999999999998</v>
      </c>
      <c r="E17" s="6">
        <f>+'[1]3.EXPORTACION POR TIPO'!B363/10000</f>
        <v>9.0578000000000003</v>
      </c>
      <c r="F17" s="6">
        <f>+'[1]3.EXPORTACION POR TIPO'!B375/10000</f>
        <v>10.196300000000001</v>
      </c>
      <c r="G17" s="6">
        <f>+'[1]3.EXPORTACION POR TIPO'!B387/10000</f>
        <v>5.4657999999999998</v>
      </c>
      <c r="H17" s="67">
        <f>+'[1]3.EXPORTACION POR TIPO'!B399/10000</f>
        <v>2.1804000000000001</v>
      </c>
      <c r="I17" s="37">
        <f>+'[1]3.EXPORTACION POR TIPO'!B411/10000</f>
        <v>1.5368999999999999</v>
      </c>
      <c r="J17" s="7">
        <f t="shared" ref="J17" si="27">+I17/H17-1</f>
        <v>-0.2951293340671437</v>
      </c>
      <c r="K17" s="2"/>
      <c r="L17" s="42" t="s">
        <v>8</v>
      </c>
      <c r="M17" s="6">
        <f>+SUM('[1]3.EXPORTACION POR TIPO'!B316:B327)/10000</f>
        <v>39.282229999999998</v>
      </c>
      <c r="N17" s="6">
        <f t="shared" ref="N17:T17" si="28">+SUM(C7:C17)+SUM(B18)</f>
        <v>26.471900000000002</v>
      </c>
      <c r="O17" s="6">
        <f t="shared" si="28"/>
        <v>76.840199999999996</v>
      </c>
      <c r="P17" s="6">
        <f t="shared" si="28"/>
        <v>84.900300000000001</v>
      </c>
      <c r="Q17" s="6">
        <f t="shared" si="28"/>
        <v>147.18440000000001</v>
      </c>
      <c r="R17" s="6">
        <f t="shared" si="28"/>
        <v>73.509399999999985</v>
      </c>
      <c r="S17" s="67">
        <f t="shared" si="28"/>
        <v>34.357599999999998</v>
      </c>
      <c r="T17" s="37">
        <f t="shared" si="28"/>
        <v>18.850200000000001</v>
      </c>
      <c r="U17" s="78">
        <f t="shared" ref="U17" si="29">+T17/S17-1</f>
        <v>-0.45135283023261219</v>
      </c>
      <c r="V17" s="7">
        <f t="shared" ref="V17" si="30">+POWER(T17/O17,0.2)-1</f>
        <v>-0.24500253198264954</v>
      </c>
    </row>
    <row r="18" spans="1:22" x14ac:dyDescent="0.25">
      <c r="A18" s="42" t="s">
        <v>9</v>
      </c>
      <c r="B18" s="199">
        <f>+'[1]3.EXPORTACION POR TIPO'!B328/10000</f>
        <v>2.5964999999999998</v>
      </c>
      <c r="C18" s="6">
        <f>+'[1]3.EXPORTACION POR TIPO'!B340/10000</f>
        <v>1.7072000000000001</v>
      </c>
      <c r="D18" s="6">
        <f>+'[1]3.EXPORTACION POR TIPO'!B352/10000</f>
        <v>4.8912000000000004</v>
      </c>
      <c r="E18" s="6">
        <f>+'[1]3.EXPORTACION POR TIPO'!B364/10000</f>
        <v>18.075399999999998</v>
      </c>
      <c r="F18" s="6">
        <f>+'[1]3.EXPORTACION POR TIPO'!B376/10000</f>
        <v>6.4120999999999997</v>
      </c>
      <c r="G18" s="6">
        <f>+'[1]3.EXPORTACION POR TIPO'!B388/10000</f>
        <v>2.7158000000000002</v>
      </c>
      <c r="H18" s="67">
        <f>+'[1]3.EXPORTACION POR TIPO'!B400/10000</f>
        <v>2.1147999999999998</v>
      </c>
      <c r="I18" s="37"/>
      <c r="J18" s="7"/>
      <c r="K18" s="2"/>
      <c r="L18" s="42" t="s">
        <v>9</v>
      </c>
      <c r="M18" s="6">
        <f>+SUM('[1]3.EXPORTACION POR TIPO'!B317:B328)/10000</f>
        <v>38.850364999999996</v>
      </c>
      <c r="N18" s="6">
        <f>+SUM(C7:C18)</f>
        <v>25.582600000000003</v>
      </c>
      <c r="O18" s="6">
        <f>+SUM(D7:D18)</f>
        <v>80.024199999999993</v>
      </c>
      <c r="P18" s="6">
        <f>+SUM(E7:E18)</f>
        <v>98.084500000000006</v>
      </c>
      <c r="Q18" s="6">
        <f>+SUM(F7:F18)</f>
        <v>135.52110000000002</v>
      </c>
      <c r="R18" s="6">
        <f>+SUM(G7:G18)</f>
        <v>69.813099999999991</v>
      </c>
      <c r="S18" s="67">
        <f t="shared" ref="S18" si="31">+SUM(H7:H18)</f>
        <v>33.756599999999999</v>
      </c>
      <c r="T18" s="37"/>
      <c r="U18" s="78"/>
      <c r="V18" s="7"/>
    </row>
    <row r="19" spans="1:22" ht="25.5" x14ac:dyDescent="0.25">
      <c r="A19" s="53" t="s">
        <v>13</v>
      </c>
      <c r="B19" s="200">
        <f>SUM(B7:B18)</f>
        <v>38.850364999999996</v>
      </c>
      <c r="C19" s="54">
        <f t="shared" ref="C19:F19" si="32">SUM(C7:C18)</f>
        <v>25.582600000000003</v>
      </c>
      <c r="D19" s="54">
        <f t="shared" si="32"/>
        <v>80.024199999999993</v>
      </c>
      <c r="E19" s="54">
        <f t="shared" si="32"/>
        <v>98.084500000000006</v>
      </c>
      <c r="F19" s="54">
        <f t="shared" si="32"/>
        <v>135.52110000000002</v>
      </c>
      <c r="G19" s="54">
        <f t="shared" ref="G19:H19" si="33">SUM(G7:G18)</f>
        <v>69.813099999999991</v>
      </c>
      <c r="H19" s="191">
        <f t="shared" si="33"/>
        <v>33.756599999999999</v>
      </c>
      <c r="I19" s="191"/>
      <c r="J19" s="56"/>
      <c r="K19" s="3"/>
      <c r="L19" s="43" t="s">
        <v>14</v>
      </c>
      <c r="M19" s="46">
        <f t="shared" ref="M19" si="34">+AVERAGE(M7:M18)</f>
        <v>37.380513583333332</v>
      </c>
      <c r="N19" s="46">
        <f>+AVERAGE(N7:N18)</f>
        <v>31.208874083333331</v>
      </c>
      <c r="O19" s="46">
        <f t="shared" ref="O19:S19" si="35">+AVERAGE(O7:O18)</f>
        <v>44.061908333333328</v>
      </c>
      <c r="P19" s="46">
        <f t="shared" si="35"/>
        <v>93.026283333333325</v>
      </c>
      <c r="Q19" s="46">
        <f t="shared" si="35"/>
        <v>141.71844166666668</v>
      </c>
      <c r="R19" s="46">
        <f t="shared" si="35"/>
        <v>87.690908333333354</v>
      </c>
      <c r="S19" s="237">
        <f t="shared" si="35"/>
        <v>48.546541666666677</v>
      </c>
      <c r="T19" s="203">
        <f>+SUM(I19)+SUM(H20:H30)</f>
        <v>2139.388097669063</v>
      </c>
      <c r="U19" s="79">
        <f>+T19/S19-1</f>
        <v>43.068805402425248</v>
      </c>
      <c r="V19" s="75">
        <f>+POWER(T19/O19,0.2)-1</f>
        <v>1.1739284919585882</v>
      </c>
    </row>
    <row r="20" spans="1:22" ht="25.5" x14ac:dyDescent="0.25">
      <c r="A20" s="57" t="s">
        <v>15</v>
      </c>
      <c r="B20" s="201">
        <f t="shared" ref="B20:G20" si="36">+B19/B$73</f>
        <v>0.14953505849417817</v>
      </c>
      <c r="C20" s="58">
        <f t="shared" si="36"/>
        <v>0.11458570816221503</v>
      </c>
      <c r="D20" s="58">
        <f t="shared" si="36"/>
        <v>0.29061960246545215</v>
      </c>
      <c r="E20" s="58">
        <f t="shared" si="36"/>
        <v>0.3138985253078676</v>
      </c>
      <c r="F20" s="58">
        <f t="shared" si="36"/>
        <v>0.34321973051695531</v>
      </c>
      <c r="G20" s="58">
        <f t="shared" si="36"/>
        <v>0.20759432618545934</v>
      </c>
      <c r="H20" s="195">
        <f t="shared" ref="H20" si="37">+H19/H$73</f>
        <v>0.12666950601046556</v>
      </c>
      <c r="I20" s="193"/>
      <c r="J20" s="59"/>
      <c r="K20" s="3"/>
      <c r="L20" s="44" t="s">
        <v>15</v>
      </c>
      <c r="M20" s="48">
        <f t="shared" ref="M20:S20" si="38">+M19/M$73</f>
        <v>0.1455637530258577</v>
      </c>
      <c r="N20" s="48">
        <f t="shared" si="38"/>
        <v>0.1299963165166631</v>
      </c>
      <c r="O20" s="48">
        <f t="shared" si="38"/>
        <v>0.1856737121085783</v>
      </c>
      <c r="P20" s="48">
        <f t="shared" si="38"/>
        <v>0.31021046307144468</v>
      </c>
      <c r="Q20" s="48">
        <f t="shared" si="38"/>
        <v>0.37415214821167692</v>
      </c>
      <c r="R20" s="48">
        <f t="shared" si="38"/>
        <v>0.24824186246560023</v>
      </c>
      <c r="S20" s="195">
        <f t="shared" si="38"/>
        <v>0.16166246025722872</v>
      </c>
      <c r="T20" s="193">
        <f t="shared" ref="T20" si="39">+T19/T$73</f>
        <v>9.2913783581701459</v>
      </c>
      <c r="U20" s="72"/>
      <c r="V20" s="76"/>
    </row>
    <row r="21" spans="1:22" ht="26.25" thickBot="1" x14ac:dyDescent="0.3">
      <c r="A21" s="60" t="s">
        <v>12</v>
      </c>
      <c r="B21" s="202"/>
      <c r="C21" s="62">
        <f>+C19/B19-1</f>
        <v>-0.34150940409440156</v>
      </c>
      <c r="D21" s="62">
        <f t="shared" ref="D21:H21" si="40">+D19/C19-1</f>
        <v>2.1280714235456908</v>
      </c>
      <c r="E21" s="62">
        <f t="shared" si="40"/>
        <v>0.2256854801422572</v>
      </c>
      <c r="F21" s="62">
        <f t="shared" si="40"/>
        <v>0.38167702338289944</v>
      </c>
      <c r="G21" s="62">
        <f t="shared" si="40"/>
        <v>-0.48485438798829128</v>
      </c>
      <c r="H21" s="196">
        <f t="shared" si="40"/>
        <v>-0.51647183694750698</v>
      </c>
      <c r="I21" s="192"/>
      <c r="J21" s="63"/>
      <c r="K21" s="2"/>
      <c r="L21" s="45" t="s">
        <v>12</v>
      </c>
      <c r="M21" s="49"/>
      <c r="N21" s="50">
        <f>+N19/M19-1</f>
        <v>-0.16510312214521627</v>
      </c>
      <c r="O21" s="50">
        <f t="shared" ref="O21:T21" si="41">+O19/N19-1</f>
        <v>0.41183908832084337</v>
      </c>
      <c r="P21" s="50">
        <f t="shared" si="41"/>
        <v>1.1112631488763256</v>
      </c>
      <c r="Q21" s="50">
        <f t="shared" si="41"/>
        <v>0.52342366682391051</v>
      </c>
      <c r="R21" s="50">
        <f t="shared" si="41"/>
        <v>-0.38123149463081507</v>
      </c>
      <c r="S21" s="196">
        <f t="shared" si="41"/>
        <v>-0.44639025197309989</v>
      </c>
      <c r="T21" s="192">
        <f t="shared" si="41"/>
        <v>43.068805402425248</v>
      </c>
      <c r="U21" s="73"/>
      <c r="V21" s="52"/>
    </row>
    <row r="22" spans="1:22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2" ht="15.75" thickBot="1" x14ac:dyDescent="0.3">
      <c r="A23" s="274" t="s">
        <v>28</v>
      </c>
      <c r="B23" s="275"/>
      <c r="C23" s="275"/>
      <c r="D23" s="275"/>
      <c r="E23" s="275"/>
      <c r="F23" s="275"/>
      <c r="G23" s="275"/>
      <c r="H23" s="275"/>
      <c r="I23" s="275"/>
      <c r="J23" s="276"/>
      <c r="K23" s="2"/>
      <c r="L23" s="274" t="s">
        <v>29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2" ht="38.25" x14ac:dyDescent="0.25">
      <c r="A24" s="38"/>
      <c r="B24" s="197">
        <v>2016</v>
      </c>
      <c r="C24" s="39">
        <f>+B24+1</f>
        <v>2017</v>
      </c>
      <c r="D24" s="39">
        <f t="shared" ref="D24:G24" si="42">+C24+1</f>
        <v>2018</v>
      </c>
      <c r="E24" s="39">
        <f t="shared" si="42"/>
        <v>2019</v>
      </c>
      <c r="F24" s="39">
        <f t="shared" si="42"/>
        <v>2020</v>
      </c>
      <c r="G24" s="39">
        <f t="shared" si="42"/>
        <v>2021</v>
      </c>
      <c r="H24" s="198">
        <v>2022</v>
      </c>
      <c r="I24" s="40">
        <v>2023</v>
      </c>
      <c r="J24" s="41" t="s">
        <v>16</v>
      </c>
      <c r="K24" s="2"/>
      <c r="L24" s="65"/>
      <c r="M24" s="64">
        <v>2016</v>
      </c>
      <c r="N24" s="64">
        <f>+M24+1</f>
        <v>2017</v>
      </c>
      <c r="O24" s="64">
        <f t="shared" ref="O24:Q24" si="43">+N24+1</f>
        <v>2018</v>
      </c>
      <c r="P24" s="64">
        <f t="shared" si="43"/>
        <v>2019</v>
      </c>
      <c r="Q24" s="64">
        <f t="shared" si="43"/>
        <v>2020</v>
      </c>
      <c r="R24" s="64">
        <f t="shared" ref="R24" si="44">+Q24+1</f>
        <v>2021</v>
      </c>
      <c r="S24" s="198">
        <v>2022</v>
      </c>
      <c r="T24" s="40">
        <v>2023</v>
      </c>
      <c r="U24" s="77" t="s">
        <v>16</v>
      </c>
      <c r="V24" s="74" t="s">
        <v>21</v>
      </c>
    </row>
    <row r="25" spans="1:22" x14ac:dyDescent="0.25">
      <c r="A25" s="42" t="s">
        <v>10</v>
      </c>
      <c r="B25" s="199">
        <f>+'[1]3.EXPORTACION POR TIPO'!C317/10000</f>
        <v>16.6248</v>
      </c>
      <c r="C25" s="6">
        <f>+'[1]3.EXPORTACION POR TIPO'!C329/10000</f>
        <v>17.6236</v>
      </c>
      <c r="D25" s="6">
        <f>+'[1]3.EXPORTACION POR TIPO'!C341/10000</f>
        <v>13.6394</v>
      </c>
      <c r="E25" s="6">
        <f>+'[1]3.EXPORTACION POR TIPO'!C353/10000</f>
        <v>16.7699</v>
      </c>
      <c r="F25" s="6">
        <f>+'[1]3.EXPORTACION POR TIPO'!C365/10000</f>
        <v>19.883199999999999</v>
      </c>
      <c r="G25" s="6">
        <f>+'[1]3.EXPORTACION POR TIPO'!C377/10000</f>
        <v>19.151700000000002</v>
      </c>
      <c r="H25" s="67">
        <f>+'[1]3.EXPORTACION POR TIPO'!C389/10000</f>
        <v>15.2569</v>
      </c>
      <c r="I25" s="37">
        <f>+'[1]3.EXPORTACION POR TIPO'!C401/10000</f>
        <v>14.0555</v>
      </c>
      <c r="J25" s="7">
        <f t="shared" ref="J25:J30" si="45">+I25/H25-1</f>
        <v>-7.8744699119742467E-2</v>
      </c>
      <c r="K25" s="2"/>
      <c r="L25" s="42" t="s">
        <v>10</v>
      </c>
      <c r="M25" s="6">
        <f>+SUM('[1]3.EXPORTACION POR TIPO'!C306:C317)/10000</f>
        <v>220.249706</v>
      </c>
      <c r="N25" s="6">
        <f t="shared" ref="N25:T25" si="46">+SUM(C25)+SUM(B26:B36)</f>
        <v>218.71474100000003</v>
      </c>
      <c r="O25" s="6">
        <f t="shared" si="46"/>
        <v>190.34180000000001</v>
      </c>
      <c r="P25" s="6">
        <f t="shared" si="46"/>
        <v>194.83350000000002</v>
      </c>
      <c r="Q25" s="6">
        <f t="shared" si="46"/>
        <v>214.19419999999997</v>
      </c>
      <c r="R25" s="6">
        <f t="shared" si="46"/>
        <v>255.59110000000001</v>
      </c>
      <c r="S25" s="67">
        <f t="shared" si="46"/>
        <v>258.26530000000002</v>
      </c>
      <c r="T25" s="37">
        <f t="shared" si="46"/>
        <v>224.57259999999999</v>
      </c>
      <c r="U25" s="78">
        <f t="shared" ref="U25:U33" si="47">+T25/S25-1</f>
        <v>-0.13045771150828245</v>
      </c>
      <c r="V25" s="7">
        <f t="shared" ref="V25:V33" si="48">+POWER(T25/O25,0.2)-1</f>
        <v>3.3628603542046553E-2</v>
      </c>
    </row>
    <row r="26" spans="1:22" x14ac:dyDescent="0.25">
      <c r="A26" s="42" t="s">
        <v>11</v>
      </c>
      <c r="B26" s="199">
        <f>+'[1]3.EXPORTACION POR TIPO'!C318/10000</f>
        <v>16.801400000000001</v>
      </c>
      <c r="C26" s="6">
        <f>+'[1]3.EXPORTACION POR TIPO'!C330/10000</f>
        <v>12.016400000000001</v>
      </c>
      <c r="D26" s="6">
        <f>+'[1]3.EXPORTACION POR TIPO'!C342/10000</f>
        <v>13.430199999999999</v>
      </c>
      <c r="E26" s="6">
        <f>+'[1]3.EXPORTACION POR TIPO'!C354/10000</f>
        <v>15.3057</v>
      </c>
      <c r="F26" s="6">
        <f>+'[1]3.EXPORTACION POR TIPO'!C366/10000</f>
        <v>17.801100000000002</v>
      </c>
      <c r="G26" s="6">
        <f>+'[1]3.EXPORTACION POR TIPO'!C378/10000</f>
        <v>19.8508</v>
      </c>
      <c r="H26" s="67">
        <f>+'[1]3.EXPORTACION POR TIPO'!C390/10000</f>
        <v>18.411799999999999</v>
      </c>
      <c r="I26" s="37">
        <f>+'[1]3.EXPORTACION POR TIPO'!C402/10000</f>
        <v>12.8155</v>
      </c>
      <c r="J26" s="7">
        <f t="shared" si="45"/>
        <v>-0.30395181351090061</v>
      </c>
      <c r="K26" s="2"/>
      <c r="L26" s="42" t="s">
        <v>11</v>
      </c>
      <c r="M26" s="6">
        <f>+SUM('[1]3.EXPORTACION POR TIPO'!C307:C318)/10000</f>
        <v>220.99981699999998</v>
      </c>
      <c r="N26" s="6">
        <f t="shared" ref="N26:S26" si="49">+SUM(C25:C26)+SUM(B27:B36)</f>
        <v>213.92974100000004</v>
      </c>
      <c r="O26" s="6">
        <f t="shared" si="49"/>
        <v>191.75559999999999</v>
      </c>
      <c r="P26" s="6">
        <f t="shared" si="49"/>
        <v>196.709</v>
      </c>
      <c r="Q26" s="6">
        <f t="shared" si="49"/>
        <v>216.68959999999998</v>
      </c>
      <c r="R26" s="6">
        <f t="shared" si="49"/>
        <v>257.64080000000001</v>
      </c>
      <c r="S26" s="67">
        <f t="shared" si="49"/>
        <v>256.82630000000006</v>
      </c>
      <c r="T26" s="37">
        <f t="shared" ref="T26" si="50">+SUM(I25:I26)+SUM(H27:H36)</f>
        <v>218.97629999999998</v>
      </c>
      <c r="U26" s="78">
        <f t="shared" si="47"/>
        <v>-0.14737587233083249</v>
      </c>
      <c r="V26" s="7">
        <f t="shared" si="48"/>
        <v>2.6903919511688024E-2</v>
      </c>
    </row>
    <row r="27" spans="1:22" x14ac:dyDescent="0.25">
      <c r="A27" s="42" t="s">
        <v>0</v>
      </c>
      <c r="B27" s="199">
        <f>+'[1]3.EXPORTACION POR TIPO'!C319/10000</f>
        <v>19.152355</v>
      </c>
      <c r="C27" s="6">
        <f>+'[1]3.EXPORTACION POR TIPO'!C331/10000</f>
        <v>16.026599999999998</v>
      </c>
      <c r="D27" s="6">
        <f>+'[1]3.EXPORTACION POR TIPO'!C343/10000</f>
        <v>15.2233</v>
      </c>
      <c r="E27" s="6">
        <f>+'[1]3.EXPORTACION POR TIPO'!C355/10000</f>
        <v>16.1937</v>
      </c>
      <c r="F27" s="6">
        <f>+'[1]3.EXPORTACION POR TIPO'!C367/10000</f>
        <v>16.731000000000002</v>
      </c>
      <c r="G27" s="6">
        <f>+'[1]3.EXPORTACION POR TIPO'!C379/10000</f>
        <v>23.3721</v>
      </c>
      <c r="H27" s="67">
        <f>+'[1]3.EXPORTACION POR TIPO'!C391/10000</f>
        <v>21.5962</v>
      </c>
      <c r="I27" s="37">
        <f>+'[1]3.EXPORTACION POR TIPO'!C403/10000</f>
        <v>17.581900000000001</v>
      </c>
      <c r="J27" s="7">
        <f t="shared" si="45"/>
        <v>-0.18587992331984327</v>
      </c>
      <c r="K27" s="2"/>
      <c r="L27" s="42" t="s">
        <v>0</v>
      </c>
      <c r="M27" s="6">
        <f>+SUM('[1]3.EXPORTACION POR TIPO'!C308:C319)/10000</f>
        <v>218.70459499999998</v>
      </c>
      <c r="N27" s="6">
        <f t="shared" ref="N27:S27" si="51">+SUM(C25:C27)+SUM(B28:B36)</f>
        <v>210.80398600000001</v>
      </c>
      <c r="O27" s="6">
        <f t="shared" si="51"/>
        <v>190.95230000000001</v>
      </c>
      <c r="P27" s="6">
        <f t="shared" si="51"/>
        <v>197.67939999999999</v>
      </c>
      <c r="Q27" s="6">
        <f t="shared" si="51"/>
        <v>217.22689999999997</v>
      </c>
      <c r="R27" s="6">
        <f t="shared" si="51"/>
        <v>264.28190000000001</v>
      </c>
      <c r="S27" s="67">
        <f t="shared" si="51"/>
        <v>255.05039999999997</v>
      </c>
      <c r="T27" s="37">
        <f t="shared" ref="T27" si="52">+SUM(I25:I27)+SUM(H28:H36)</f>
        <v>214.96200000000002</v>
      </c>
      <c r="U27" s="78">
        <f t="shared" si="47"/>
        <v>-0.15717834592692248</v>
      </c>
      <c r="V27" s="7">
        <f t="shared" si="48"/>
        <v>2.3970299637790182E-2</v>
      </c>
    </row>
    <row r="28" spans="1:22" x14ac:dyDescent="0.25">
      <c r="A28" s="42" t="s">
        <v>1</v>
      </c>
      <c r="B28" s="199">
        <f>+'[1]3.EXPORTACION POR TIPO'!C320/10000</f>
        <v>18.838298000000002</v>
      </c>
      <c r="C28" s="6">
        <f>+'[1]3.EXPORTACION POR TIPO'!C332/10000</f>
        <v>15.1463</v>
      </c>
      <c r="D28" s="6">
        <f>+'[1]3.EXPORTACION POR TIPO'!C344/10000</f>
        <v>14.4247</v>
      </c>
      <c r="E28" s="6">
        <f>+'[1]3.EXPORTACION POR TIPO'!C356/10000</f>
        <v>17.868099999999998</v>
      </c>
      <c r="F28" s="6">
        <f>+'[1]3.EXPORTACION POR TIPO'!C368/10000</f>
        <v>20.5623</v>
      </c>
      <c r="G28" s="6">
        <f>+'[1]3.EXPORTACION POR TIPO'!C380/10000</f>
        <v>21.5047</v>
      </c>
      <c r="H28" s="67">
        <f>+'[1]3.EXPORTACION POR TIPO'!C392/10000</f>
        <v>21.760300000000001</v>
      </c>
      <c r="I28" s="37">
        <f>+'[1]3.EXPORTACION POR TIPO'!C404/10000</f>
        <v>14.0496</v>
      </c>
      <c r="J28" s="7">
        <f t="shared" si="45"/>
        <v>-0.35434713675822482</v>
      </c>
      <c r="K28" s="2"/>
      <c r="L28" s="42" t="s">
        <v>1</v>
      </c>
      <c r="M28" s="6">
        <f>+SUM('[1]3.EXPORTACION POR TIPO'!C309:C320)/10000</f>
        <v>215.811271</v>
      </c>
      <c r="N28" s="6">
        <f t="shared" ref="N28:S28" si="53">+SUM(C25:C28)+SUM(B29:B36)</f>
        <v>207.111988</v>
      </c>
      <c r="O28" s="6">
        <f t="shared" si="53"/>
        <v>190.23070000000001</v>
      </c>
      <c r="P28" s="6">
        <f t="shared" si="53"/>
        <v>201.12279999999998</v>
      </c>
      <c r="Q28" s="6">
        <f t="shared" si="53"/>
        <v>219.9211</v>
      </c>
      <c r="R28" s="6">
        <f t="shared" si="53"/>
        <v>265.22429999999997</v>
      </c>
      <c r="S28" s="67">
        <f t="shared" si="53"/>
        <v>255.30599999999998</v>
      </c>
      <c r="T28" s="37">
        <f t="shared" ref="T28" si="54">+SUM(I25:I28)+SUM(H29:H36)</f>
        <v>207.25129999999999</v>
      </c>
      <c r="U28" s="78">
        <f t="shared" si="47"/>
        <v>-0.18822393519932945</v>
      </c>
      <c r="V28" s="7">
        <f t="shared" si="48"/>
        <v>1.7286617790580605E-2</v>
      </c>
    </row>
    <row r="29" spans="1:22" x14ac:dyDescent="0.25">
      <c r="A29" s="42" t="s">
        <v>2</v>
      </c>
      <c r="B29" s="199">
        <f>+'[1]3.EXPORTACION POR TIPO'!C321/10000</f>
        <v>18.086677999999999</v>
      </c>
      <c r="C29" s="6">
        <f>+'[1]3.EXPORTACION POR TIPO'!C333/10000</f>
        <v>15.6912</v>
      </c>
      <c r="D29" s="6">
        <f>+'[1]3.EXPORTACION POR TIPO'!C345/10000</f>
        <v>15.9255</v>
      </c>
      <c r="E29" s="6">
        <f>+'[1]3.EXPORTACION POR TIPO'!C357/10000</f>
        <v>18.444900000000001</v>
      </c>
      <c r="F29" s="6">
        <f>+'[1]3.EXPORTACION POR TIPO'!C369/10000</f>
        <v>21.7027</v>
      </c>
      <c r="G29" s="6">
        <f>+'[1]3.EXPORTACION POR TIPO'!C381/10000</f>
        <v>22.515499999999999</v>
      </c>
      <c r="H29" s="67">
        <f>+'[1]3.EXPORTACION POR TIPO'!C393/10000</f>
        <v>19.056000000000001</v>
      </c>
      <c r="I29" s="37">
        <f>+'[1]3.EXPORTACION POR TIPO'!C405/10000</f>
        <v>16.3064</v>
      </c>
      <c r="J29" s="7">
        <f t="shared" si="45"/>
        <v>-0.14429051217464317</v>
      </c>
      <c r="K29" s="2"/>
      <c r="L29" s="42" t="s">
        <v>2</v>
      </c>
      <c r="M29" s="6">
        <f>+SUM('[1]3.EXPORTACION POR TIPO'!C310:C321)/10000</f>
        <v>215.96569899999997</v>
      </c>
      <c r="N29" s="6">
        <f t="shared" ref="N29:S29" si="55">+SUM(C25:C29)+SUM(B30:B36)</f>
        <v>204.71651</v>
      </c>
      <c r="O29" s="6">
        <f t="shared" si="55"/>
        <v>190.465</v>
      </c>
      <c r="P29" s="6">
        <f t="shared" si="55"/>
        <v>203.6422</v>
      </c>
      <c r="Q29" s="6">
        <f t="shared" si="55"/>
        <v>223.1789</v>
      </c>
      <c r="R29" s="6">
        <f t="shared" si="55"/>
        <v>266.03710000000001</v>
      </c>
      <c r="S29" s="67">
        <f t="shared" si="55"/>
        <v>251.84650000000002</v>
      </c>
      <c r="T29" s="37">
        <f t="shared" ref="T29" si="56">+SUM(I25:I29)+SUM(H30:H36)</f>
        <v>204.5017</v>
      </c>
      <c r="U29" s="78">
        <f t="shared" si="47"/>
        <v>-0.18799070068474255</v>
      </c>
      <c r="V29" s="7">
        <f t="shared" si="48"/>
        <v>1.4323175144296263E-2</v>
      </c>
    </row>
    <row r="30" spans="1:22" x14ac:dyDescent="0.25">
      <c r="A30" s="42" t="s">
        <v>3</v>
      </c>
      <c r="B30" s="199">
        <f>+'[1]3.EXPORTACION POR TIPO'!C322/10000</f>
        <v>15.831010000000001</v>
      </c>
      <c r="C30" s="6">
        <f>+'[1]3.EXPORTACION POR TIPO'!C334/10000</f>
        <v>17.4757</v>
      </c>
      <c r="D30" s="6">
        <f>+'[1]3.EXPORTACION POR TIPO'!C346/10000</f>
        <v>14.5319</v>
      </c>
      <c r="E30" s="6">
        <f>+'[1]3.EXPORTACION POR TIPO'!C358/10000</f>
        <v>14.5085</v>
      </c>
      <c r="F30" s="6">
        <f>+'[1]3.EXPORTACION POR TIPO'!C370/10000</f>
        <v>20.538499999999999</v>
      </c>
      <c r="G30" s="6">
        <f>+'[1]3.EXPORTACION POR TIPO'!C382/10000</f>
        <v>22.932600000000001</v>
      </c>
      <c r="H30" s="67">
        <f>+'[1]3.EXPORTACION POR TIPO'!C394/10000</f>
        <v>21.6967</v>
      </c>
      <c r="I30" s="37">
        <f>+'[1]3.EXPORTACION POR TIPO'!C406/10000</f>
        <v>13.369199999999999</v>
      </c>
      <c r="J30" s="7">
        <f t="shared" si="45"/>
        <v>-0.38381412841584206</v>
      </c>
      <c r="K30" s="2"/>
      <c r="L30" s="42" t="s">
        <v>3</v>
      </c>
      <c r="M30" s="6">
        <f>+SUM('[1]3.EXPORTACION POR TIPO'!C311:C322)/10000</f>
        <v>211.06281200000001</v>
      </c>
      <c r="N30" s="6">
        <f t="shared" ref="N30:S30" si="57">+SUM(C25:C30)+SUM(B31:B36)</f>
        <v>206.3612</v>
      </c>
      <c r="O30" s="6">
        <f t="shared" si="57"/>
        <v>187.52120000000002</v>
      </c>
      <c r="P30" s="6">
        <f t="shared" si="57"/>
        <v>203.61880000000002</v>
      </c>
      <c r="Q30" s="6">
        <f t="shared" si="57"/>
        <v>229.2089</v>
      </c>
      <c r="R30" s="6">
        <f t="shared" si="57"/>
        <v>268.43119999999999</v>
      </c>
      <c r="S30" s="67">
        <f t="shared" si="57"/>
        <v>250.61060000000001</v>
      </c>
      <c r="T30" s="37">
        <f t="shared" ref="T30" si="58">+SUM(I25:I30)+SUM(H31:H36)</f>
        <v>196.17419999999998</v>
      </c>
      <c r="U30" s="78">
        <f t="shared" si="47"/>
        <v>-0.21721507390349815</v>
      </c>
      <c r="V30" s="7">
        <f t="shared" si="48"/>
        <v>9.0630498334156595E-3</v>
      </c>
    </row>
    <row r="31" spans="1:22" x14ac:dyDescent="0.25">
      <c r="A31" s="42" t="s">
        <v>4</v>
      </c>
      <c r="B31" s="199">
        <f>+'[1]3.EXPORTACION POR TIPO'!C323/10000</f>
        <v>15.5695</v>
      </c>
      <c r="C31" s="6">
        <f>+'[1]3.EXPORTACION POR TIPO'!C335/10000</f>
        <v>16.2925</v>
      </c>
      <c r="D31" s="6">
        <f>+'[1]3.EXPORTACION POR TIPO'!C347/10000</f>
        <v>18.558299999999999</v>
      </c>
      <c r="E31" s="6">
        <f>+'[1]3.EXPORTACION POR TIPO'!C359/10000</f>
        <v>18.0444</v>
      </c>
      <c r="F31" s="6">
        <f>+'[1]3.EXPORTACION POR TIPO'!C371/10000</f>
        <v>25.168099999999999</v>
      </c>
      <c r="G31" s="6">
        <f>+'[1]3.EXPORTACION POR TIPO'!C383/10000</f>
        <v>22.206700000000001</v>
      </c>
      <c r="H31" s="67">
        <f>+'[1]3.EXPORTACION POR TIPO'!C395/10000</f>
        <v>15.635</v>
      </c>
      <c r="I31" s="37">
        <f>+'[1]3.EXPORTACION POR TIPO'!C407/10000</f>
        <v>14.771699999999999</v>
      </c>
      <c r="J31" s="7">
        <f t="shared" ref="J31" si="59">+I31/H31-1</f>
        <v>-5.5215861848417092E-2</v>
      </c>
      <c r="K31" s="2"/>
      <c r="L31" s="42" t="s">
        <v>4</v>
      </c>
      <c r="M31" s="6">
        <f>+SUM('[1]3.EXPORTACION POR TIPO'!C312:C323)/10000</f>
        <v>209.828587</v>
      </c>
      <c r="N31" s="6">
        <f t="shared" ref="N31:S31" si="60">+SUM(C25:C31)+SUM(B32:B36)</f>
        <v>207.08420000000001</v>
      </c>
      <c r="O31" s="6">
        <f t="shared" si="60"/>
        <v>189.78700000000003</v>
      </c>
      <c r="P31" s="6">
        <f t="shared" si="60"/>
        <v>203.10489999999999</v>
      </c>
      <c r="Q31" s="6">
        <f t="shared" si="60"/>
        <v>236.33259999999999</v>
      </c>
      <c r="R31" s="6">
        <f t="shared" si="60"/>
        <v>265.46980000000002</v>
      </c>
      <c r="S31" s="67">
        <f t="shared" si="60"/>
        <v>244.03889999999996</v>
      </c>
      <c r="T31" s="37">
        <f t="shared" ref="T31" si="61">+SUM(I25:I31)+SUM(H32:H36)</f>
        <v>195.3109</v>
      </c>
      <c r="U31" s="78">
        <f t="shared" si="47"/>
        <v>-0.19967308490572588</v>
      </c>
      <c r="V31" s="7">
        <f t="shared" si="48"/>
        <v>5.7545455937446643E-3</v>
      </c>
    </row>
    <row r="32" spans="1:22" x14ac:dyDescent="0.25">
      <c r="A32" s="42" t="s">
        <v>5</v>
      </c>
      <c r="B32" s="199">
        <f>+'[1]3.EXPORTACION POR TIPO'!C324/10000</f>
        <v>23.723800000000001</v>
      </c>
      <c r="C32" s="6">
        <f>+'[1]3.EXPORTACION POR TIPO'!C336/10000</f>
        <v>20.6068</v>
      </c>
      <c r="D32" s="6">
        <f>+'[1]3.EXPORTACION POR TIPO'!C348/10000</f>
        <v>19.486699999999999</v>
      </c>
      <c r="E32" s="6">
        <f>+'[1]3.EXPORTACION POR TIPO'!C360/10000</f>
        <v>21.462599999999998</v>
      </c>
      <c r="F32" s="6">
        <f>+'[1]3.EXPORTACION POR TIPO'!C372/10000</f>
        <v>24.5167</v>
      </c>
      <c r="G32" s="6">
        <f>+'[1]3.EXPORTACION POR TIPO'!C384/10000</f>
        <v>21.617100000000001</v>
      </c>
      <c r="H32" s="67">
        <f>+'[1]3.EXPORTACION POR TIPO'!C396/10000</f>
        <v>21.9497</v>
      </c>
      <c r="I32" s="37">
        <f>+'[1]3.EXPORTACION POR TIPO'!C408/10000</f>
        <v>16.843800000000002</v>
      </c>
      <c r="J32" s="7">
        <f t="shared" ref="J32" si="62">+I32/H32-1</f>
        <v>-0.23261821346077616</v>
      </c>
      <c r="K32" s="2"/>
      <c r="L32" s="42" t="s">
        <v>5</v>
      </c>
      <c r="M32" s="6">
        <f>+SUM('[1]3.EXPORTACION POR TIPO'!C313:C324)/10000</f>
        <v>215.70240499999997</v>
      </c>
      <c r="N32" s="6">
        <f t="shared" ref="N32:S32" si="63">+SUM(C25:C32)+SUM(B33:B36)</f>
        <v>203.96719999999999</v>
      </c>
      <c r="O32" s="6">
        <f t="shared" si="63"/>
        <v>188.6669</v>
      </c>
      <c r="P32" s="6">
        <f t="shared" si="63"/>
        <v>205.08080000000001</v>
      </c>
      <c r="Q32" s="6">
        <f t="shared" si="63"/>
        <v>239.38669999999999</v>
      </c>
      <c r="R32" s="6">
        <f t="shared" si="63"/>
        <v>262.5702</v>
      </c>
      <c r="S32" s="67">
        <f t="shared" si="63"/>
        <v>244.37149999999997</v>
      </c>
      <c r="T32" s="37">
        <f t="shared" ref="T32" si="64">+SUM(I25:I32)+SUM(H33:H36)</f>
        <v>190.20499999999998</v>
      </c>
      <c r="U32" s="78">
        <f t="shared" si="47"/>
        <v>-0.22165637154905538</v>
      </c>
      <c r="V32" s="7">
        <f t="shared" si="48"/>
        <v>1.6252015309008438E-3</v>
      </c>
    </row>
    <row r="33" spans="1:22" x14ac:dyDescent="0.25">
      <c r="A33" s="42" t="s">
        <v>6</v>
      </c>
      <c r="B33" s="199">
        <f>+'[1]3.EXPORTACION POR TIPO'!C325/10000</f>
        <v>18.584599999999998</v>
      </c>
      <c r="C33" s="6">
        <f>+'[1]3.EXPORTACION POR TIPO'!C337/10000</f>
        <v>15.4472</v>
      </c>
      <c r="D33" s="6">
        <f>+'[1]3.EXPORTACION POR TIPO'!C349/10000</f>
        <v>14.4673</v>
      </c>
      <c r="E33" s="6">
        <f>+'[1]3.EXPORTACION POR TIPO'!C361/10000</f>
        <v>15.591200000000001</v>
      </c>
      <c r="F33" s="6">
        <f>+'[1]3.EXPORTACION POR TIPO'!C373/10000</f>
        <v>23.649699999999999</v>
      </c>
      <c r="G33" s="6">
        <f>+'[1]3.EXPORTACION POR TIPO'!C385/10000</f>
        <v>21.967300000000002</v>
      </c>
      <c r="H33" s="67">
        <f>+'[1]3.EXPORTACION POR TIPO'!C397/10000</f>
        <v>20.980499999999999</v>
      </c>
      <c r="I33" s="37">
        <f>+'[1]3.EXPORTACION POR TIPO'!C409/10000</f>
        <v>15.9771</v>
      </c>
      <c r="J33" s="7">
        <f t="shared" ref="J33" si="65">+I33/H33-1</f>
        <v>-0.23847858725959814</v>
      </c>
      <c r="K33" s="2"/>
      <c r="L33" s="42" t="s">
        <v>6</v>
      </c>
      <c r="M33" s="6">
        <f>+SUM('[1]3.EXPORTACION POR TIPO'!C314:C325)/10000</f>
        <v>215.18694300000001</v>
      </c>
      <c r="N33" s="6">
        <f t="shared" ref="N33:S33" si="66">+SUM(C25:C33)+SUM(B34:B36)</f>
        <v>200.82980000000001</v>
      </c>
      <c r="O33" s="6">
        <f t="shared" si="66"/>
        <v>187.68700000000001</v>
      </c>
      <c r="P33" s="6">
        <f t="shared" si="66"/>
        <v>206.2047</v>
      </c>
      <c r="Q33" s="6">
        <f t="shared" si="66"/>
        <v>247.44519999999997</v>
      </c>
      <c r="R33" s="6">
        <f t="shared" si="66"/>
        <v>260.88780000000003</v>
      </c>
      <c r="S33" s="67">
        <f t="shared" si="66"/>
        <v>243.38470000000001</v>
      </c>
      <c r="T33" s="37">
        <f t="shared" ref="T33" si="67">+SUM(I25:I33)+SUM(H34:H36)</f>
        <v>185.20159999999998</v>
      </c>
      <c r="U33" s="78">
        <f t="shared" si="47"/>
        <v>-0.23905816594058715</v>
      </c>
      <c r="V33" s="7">
        <f t="shared" si="48"/>
        <v>-2.6625930452263136E-3</v>
      </c>
    </row>
    <row r="34" spans="1:22" x14ac:dyDescent="0.25">
      <c r="A34" s="42" t="s">
        <v>7</v>
      </c>
      <c r="B34" s="199">
        <f>+'[1]3.EXPORTACION POR TIPO'!C326/10000</f>
        <v>19.739699999999999</v>
      </c>
      <c r="C34" s="6">
        <f>+'[1]3.EXPORTACION POR TIPO'!C338/10000</f>
        <v>17.809999999999999</v>
      </c>
      <c r="D34" s="6">
        <f>+'[1]3.EXPORTACION POR TIPO'!C350/10000</f>
        <v>18.8001</v>
      </c>
      <c r="E34" s="6">
        <f>+'[1]3.EXPORTACION POR TIPO'!C362/10000</f>
        <v>20.913900000000002</v>
      </c>
      <c r="F34" s="6">
        <f>+'[1]3.EXPORTACION POR TIPO'!C374/10000</f>
        <v>24.9026</v>
      </c>
      <c r="G34" s="6">
        <f>+'[1]3.EXPORTACION POR TIPO'!C386/10000</f>
        <v>21.424199999999999</v>
      </c>
      <c r="H34" s="67">
        <f>+'[1]3.EXPORTACION POR TIPO'!C398/10000</f>
        <v>17.572099999999999</v>
      </c>
      <c r="I34" s="37">
        <f>+'[1]3.EXPORTACION POR TIPO'!C410/10000</f>
        <v>15.433299999999999</v>
      </c>
      <c r="J34" s="7">
        <f t="shared" ref="J34" si="68">+I34/H34-1</f>
        <v>-0.1217156742791129</v>
      </c>
      <c r="K34" s="2"/>
      <c r="L34" s="42" t="s">
        <v>7</v>
      </c>
      <c r="M34" s="6">
        <f>+SUM('[1]3.EXPORTACION POR TIPO'!C315:C326)/10000</f>
        <v>215.88718500000002</v>
      </c>
      <c r="N34" s="6">
        <f t="shared" ref="N34:T34" si="69">+SUM(C25:C34)+SUM(B35:B36)</f>
        <v>198.90010000000001</v>
      </c>
      <c r="O34" s="6">
        <f t="shared" si="69"/>
        <v>188.67710000000002</v>
      </c>
      <c r="P34" s="6">
        <f t="shared" si="69"/>
        <v>208.31850000000003</v>
      </c>
      <c r="Q34" s="6">
        <f t="shared" si="69"/>
        <v>251.43389999999999</v>
      </c>
      <c r="R34" s="6">
        <f t="shared" si="69"/>
        <v>257.40940000000001</v>
      </c>
      <c r="S34" s="67">
        <f t="shared" si="69"/>
        <v>239.5326</v>
      </c>
      <c r="T34" s="37">
        <f t="shared" si="69"/>
        <v>183.06280000000001</v>
      </c>
      <c r="U34" s="78">
        <f t="shared" ref="U34:U35" si="70">+T34/S34-1</f>
        <v>-0.23574995637337048</v>
      </c>
      <c r="V34" s="7">
        <f t="shared" ref="V34:V35" si="71">+POWER(T34/O34,0.2)-1</f>
        <v>-6.0233514417583622E-3</v>
      </c>
    </row>
    <row r="35" spans="1:22" x14ac:dyDescent="0.25">
      <c r="A35" s="42" t="s">
        <v>8</v>
      </c>
      <c r="B35" s="199">
        <f>+'[1]3.EXPORTACION POR TIPO'!C327/10000</f>
        <v>15.668799999999999</v>
      </c>
      <c r="C35" s="6">
        <f>+'[1]3.EXPORTACION POR TIPO'!C339/10000</f>
        <v>15.090299999999999</v>
      </c>
      <c r="D35" s="6">
        <f>+'[1]3.EXPORTACION POR TIPO'!C351/10000</f>
        <v>16.247599999999998</v>
      </c>
      <c r="E35" s="6">
        <f>+'[1]3.EXPORTACION POR TIPO'!C363/10000</f>
        <v>17.259899999999998</v>
      </c>
      <c r="F35" s="6">
        <f>+'[1]3.EXPORTACION POR TIPO'!C375/10000</f>
        <v>21.3797</v>
      </c>
      <c r="G35" s="6">
        <f>+'[1]3.EXPORTACION POR TIPO'!C387/10000</f>
        <v>22.639299999999999</v>
      </c>
      <c r="H35" s="67">
        <f>+'[1]3.EXPORTACION POR TIPO'!C399/10000</f>
        <v>16.230699999999999</v>
      </c>
      <c r="I35" s="37">
        <f>+'[1]3.EXPORTACION POR TIPO'!C411/10000</f>
        <v>13.9969</v>
      </c>
      <c r="J35" s="7">
        <f t="shared" ref="J35" si="72">+I35/H35-1</f>
        <v>-0.13762807519084197</v>
      </c>
      <c r="K35" s="2"/>
      <c r="L35" s="42" t="s">
        <v>8</v>
      </c>
      <c r="M35" s="6">
        <f>+SUM('[1]3.EXPORTACION POR TIPO'!C316:C327)/10000</f>
        <v>215.86893200000003</v>
      </c>
      <c r="N35" s="6">
        <f t="shared" ref="N35:S35" si="73">+SUM(C25:C35)+SUM(B36)</f>
        <v>198.32160000000002</v>
      </c>
      <c r="O35" s="6">
        <f t="shared" si="73"/>
        <v>189.83440000000004</v>
      </c>
      <c r="P35" s="6">
        <f t="shared" si="73"/>
        <v>209.33080000000001</v>
      </c>
      <c r="Q35" s="6">
        <f t="shared" si="73"/>
        <v>255.55369999999999</v>
      </c>
      <c r="R35" s="6">
        <f t="shared" si="73"/>
        <v>258.66900000000004</v>
      </c>
      <c r="S35" s="67">
        <f t="shared" si="73"/>
        <v>233.124</v>
      </c>
      <c r="T35" s="37">
        <f t="shared" ref="T35" si="74">+SUM(I25:I35)+SUM(H36)</f>
        <v>180.82900000000001</v>
      </c>
      <c r="U35" s="78">
        <f t="shared" si="70"/>
        <v>-0.22432267805974493</v>
      </c>
      <c r="V35" s="7">
        <f t="shared" si="71"/>
        <v>-9.6729689107480921E-3</v>
      </c>
    </row>
    <row r="36" spans="1:22" x14ac:dyDescent="0.25">
      <c r="A36" s="42" t="s">
        <v>9</v>
      </c>
      <c r="B36" s="199">
        <f>+'[1]3.EXPORTACION POR TIPO'!C328/10000</f>
        <v>19.094999999999999</v>
      </c>
      <c r="C36" s="6">
        <f>+'[1]3.EXPORTACION POR TIPO'!C340/10000</f>
        <v>15.099399999999999</v>
      </c>
      <c r="D36" s="6">
        <f>+'[1]3.EXPORTACION POR TIPO'!C352/10000</f>
        <v>16.968</v>
      </c>
      <c r="E36" s="6">
        <f>+'[1]3.EXPORTACION POR TIPO'!C364/10000</f>
        <v>18.7181</v>
      </c>
      <c r="F36" s="6">
        <f>+'[1]3.EXPORTACION POR TIPO'!C376/10000</f>
        <v>19.486999999999998</v>
      </c>
      <c r="G36" s="6">
        <f>+'[1]3.EXPORTACION POR TIPO'!C388/10000</f>
        <v>22.978100000000001</v>
      </c>
      <c r="H36" s="67">
        <f>+'[1]3.EXPORTACION POR TIPO'!C400/10000</f>
        <v>15.6281</v>
      </c>
      <c r="I36" s="37"/>
      <c r="J36" s="7"/>
      <c r="K36" s="2"/>
      <c r="L36" s="42" t="s">
        <v>9</v>
      </c>
      <c r="M36" s="6">
        <f>+SUM('[1]3.EXPORTACION POR TIPO'!C317:C328)/10000</f>
        <v>217.71594100000002</v>
      </c>
      <c r="N36" s="6">
        <f>+SUM(C25:C36)</f>
        <v>194.32600000000002</v>
      </c>
      <c r="O36" s="6">
        <f>+SUM(D25:D36)</f>
        <v>191.70300000000003</v>
      </c>
      <c r="P36" s="6">
        <f>+SUM(E25:E36)</f>
        <v>211.08090000000001</v>
      </c>
      <c r="Q36" s="6">
        <f>+SUM(F25:F36)</f>
        <v>256.32260000000002</v>
      </c>
      <c r="R36" s="6">
        <f>+SUM(G25:G36)</f>
        <v>262.1601</v>
      </c>
      <c r="S36" s="67">
        <f t="shared" ref="S36" si="75">+SUM(H25:H36)</f>
        <v>225.77399999999997</v>
      </c>
      <c r="T36" s="37"/>
      <c r="U36" s="78"/>
      <c r="V36" s="7"/>
    </row>
    <row r="37" spans="1:22" ht="25.5" x14ac:dyDescent="0.25">
      <c r="A37" s="53" t="s">
        <v>13</v>
      </c>
      <c r="B37" s="200">
        <f>SUM(B25:B36)</f>
        <v>217.71594100000002</v>
      </c>
      <c r="C37" s="54">
        <f>SUM(C25:C36)</f>
        <v>194.32600000000002</v>
      </c>
      <c r="D37" s="54">
        <f>SUM(D25:D36)</f>
        <v>191.70300000000003</v>
      </c>
      <c r="E37" s="54">
        <f>SUM(E25:E36)</f>
        <v>211.08090000000001</v>
      </c>
      <c r="F37" s="54">
        <f>SUM(F25:F36)</f>
        <v>256.32260000000002</v>
      </c>
      <c r="G37" s="54">
        <f t="shared" ref="G37" si="76">SUM(G25:G36)</f>
        <v>262.1601</v>
      </c>
      <c r="H37" s="191">
        <f t="shared" ref="H37" si="77">SUM(H25:H36)</f>
        <v>225.77399999999997</v>
      </c>
      <c r="I37" s="191"/>
      <c r="J37" s="56"/>
      <c r="K37" s="3"/>
      <c r="L37" s="43" t="s">
        <v>14</v>
      </c>
      <c r="M37" s="46">
        <f t="shared" ref="M37:T37" si="78">+AVERAGE(M25:M36)</f>
        <v>216.08199108333329</v>
      </c>
      <c r="N37" s="46">
        <f t="shared" si="78"/>
        <v>205.42225550000003</v>
      </c>
      <c r="O37" s="46">
        <f t="shared" si="78"/>
        <v>189.80183333333335</v>
      </c>
      <c r="P37" s="46">
        <f t="shared" si="78"/>
        <v>203.39385833333336</v>
      </c>
      <c r="Q37" s="46">
        <f t="shared" si="78"/>
        <v>233.90785833333334</v>
      </c>
      <c r="R37" s="46">
        <f t="shared" si="78"/>
        <v>262.03105833333331</v>
      </c>
      <c r="S37" s="237">
        <f t="shared" si="78"/>
        <v>246.51089999999999</v>
      </c>
      <c r="T37" s="237">
        <f t="shared" si="78"/>
        <v>200.09521818181813</v>
      </c>
      <c r="U37" s="79">
        <f>+T37/S37-1</f>
        <v>-0.18829058600727944</v>
      </c>
      <c r="V37" s="75">
        <f>+POWER(T37/O37,0.2)-1</f>
        <v>1.0618540509080621E-2</v>
      </c>
    </row>
    <row r="38" spans="1:22" ht="25.5" x14ac:dyDescent="0.25">
      <c r="A38" s="57" t="s">
        <v>15</v>
      </c>
      <c r="B38" s="201">
        <f t="shared" ref="B38:G38" si="79">+B37/B$73</f>
        <v>0.83798867713469483</v>
      </c>
      <c r="C38" s="58">
        <f t="shared" si="79"/>
        <v>0.87039559404949451</v>
      </c>
      <c r="D38" s="58">
        <f t="shared" si="79"/>
        <v>0.69619752089286224</v>
      </c>
      <c r="E38" s="58">
        <f t="shared" si="79"/>
        <v>0.67551940653882592</v>
      </c>
      <c r="F38" s="58">
        <f t="shared" si="79"/>
        <v>0.64916071148629495</v>
      </c>
      <c r="G38" s="58">
        <f t="shared" si="79"/>
        <v>0.77955210859011626</v>
      </c>
      <c r="H38" s="195">
        <f t="shared" ref="H38" si="80">+H37/H$73</f>
        <v>0.84720265222228675</v>
      </c>
      <c r="I38" s="193"/>
      <c r="J38" s="59"/>
      <c r="K38" s="3"/>
      <c r="L38" s="44" t="s">
        <v>15</v>
      </c>
      <c r="M38" s="48">
        <f t="shared" ref="M38:T38" si="81">+M37/M$73</f>
        <v>0.84144658722436672</v>
      </c>
      <c r="N38" s="48">
        <f t="shared" si="81"/>
        <v>0.85565844106519107</v>
      </c>
      <c r="O38" s="48">
        <f t="shared" si="81"/>
        <v>0.79981127220841064</v>
      </c>
      <c r="P38" s="48">
        <f t="shared" si="81"/>
        <v>0.67824813287862373</v>
      </c>
      <c r="Q38" s="48">
        <f t="shared" si="81"/>
        <v>0.61754226655170741</v>
      </c>
      <c r="R38" s="48">
        <f t="shared" si="81"/>
        <v>0.74177676090707223</v>
      </c>
      <c r="S38" s="195">
        <f t="shared" si="81"/>
        <v>0.8208938722732293</v>
      </c>
      <c r="T38" s="193">
        <f t="shared" si="81"/>
        <v>0.86901501500054978</v>
      </c>
      <c r="U38" s="72"/>
      <c r="V38" s="76"/>
    </row>
    <row r="39" spans="1:22" ht="26.25" thickBot="1" x14ac:dyDescent="0.3">
      <c r="A39" s="60" t="s">
        <v>12</v>
      </c>
      <c r="B39" s="202"/>
      <c r="C39" s="62">
        <f>+C37/B37-1</f>
        <v>-0.10743329538740565</v>
      </c>
      <c r="D39" s="62">
        <f t="shared" ref="D39:H39" si="82">+D37/C37-1</f>
        <v>-1.3497936457293358E-2</v>
      </c>
      <c r="E39" s="62">
        <f t="shared" si="82"/>
        <v>0.10108292514984107</v>
      </c>
      <c r="F39" s="62">
        <f t="shared" si="82"/>
        <v>0.21433346172012735</v>
      </c>
      <c r="G39" s="62">
        <f t="shared" si="82"/>
        <v>2.2774035531786696E-2</v>
      </c>
      <c r="H39" s="196">
        <f t="shared" si="82"/>
        <v>-0.13879343195245974</v>
      </c>
      <c r="I39" s="192"/>
      <c r="J39" s="63"/>
      <c r="K39" s="2"/>
      <c r="L39" s="45" t="s">
        <v>12</v>
      </c>
      <c r="M39" s="49"/>
      <c r="N39" s="50">
        <f>+N37/M37-1</f>
        <v>-4.9331901885438789E-2</v>
      </c>
      <c r="O39" s="50">
        <f t="shared" ref="O39:Q39" si="83">+O37/N37-1</f>
        <v>-7.6040554265390581E-2</v>
      </c>
      <c r="P39" s="50">
        <f t="shared" si="83"/>
        <v>7.1611663392784353E-2</v>
      </c>
      <c r="Q39" s="50">
        <f t="shared" si="83"/>
        <v>0.15002419566667502</v>
      </c>
      <c r="R39" s="50">
        <f t="shared" ref="R39" si="84">+R37/Q37-1</f>
        <v>0.1202319588592986</v>
      </c>
      <c r="S39" s="196">
        <f t="shared" ref="S39" si="85">+S37/R37-1</f>
        <v>-5.9230224203383974E-2</v>
      </c>
      <c r="T39" s="192">
        <f t="shared" ref="T39" si="86">+T37/S37-1</f>
        <v>-0.18829058600727944</v>
      </c>
      <c r="U39" s="73"/>
      <c r="V39" s="52"/>
    </row>
    <row r="40" spans="1:22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2" ht="15.75" thickBot="1" x14ac:dyDescent="0.3">
      <c r="A41" s="274" t="s">
        <v>30</v>
      </c>
      <c r="B41" s="275"/>
      <c r="C41" s="275"/>
      <c r="D41" s="275"/>
      <c r="E41" s="275"/>
      <c r="F41" s="275"/>
      <c r="G41" s="275"/>
      <c r="H41" s="275"/>
      <c r="I41" s="275"/>
      <c r="J41" s="276"/>
      <c r="K41" s="2"/>
      <c r="L41" s="274" t="s">
        <v>31</v>
      </c>
      <c r="M41" s="275"/>
      <c r="N41" s="275"/>
      <c r="O41" s="275"/>
      <c r="P41" s="275"/>
      <c r="Q41" s="275"/>
      <c r="R41" s="275"/>
      <c r="S41" s="275"/>
      <c r="T41" s="275"/>
      <c r="U41" s="275"/>
      <c r="V41" s="276"/>
    </row>
    <row r="42" spans="1:22" ht="38.25" x14ac:dyDescent="0.25">
      <c r="A42" s="38"/>
      <c r="B42" s="197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198">
        <v>2022</v>
      </c>
      <c r="I42" s="40">
        <v>2023</v>
      </c>
      <c r="J42" s="41" t="s">
        <v>16</v>
      </c>
      <c r="K42" s="2"/>
      <c r="L42" s="65"/>
      <c r="M42" s="64">
        <v>2016</v>
      </c>
      <c r="N42" s="64">
        <f>+M42+1</f>
        <v>2017</v>
      </c>
      <c r="O42" s="64">
        <f t="shared" ref="O42:Q42" si="88">+N42+1</f>
        <v>2018</v>
      </c>
      <c r="P42" s="64">
        <f t="shared" si="88"/>
        <v>2019</v>
      </c>
      <c r="Q42" s="64">
        <f t="shared" si="88"/>
        <v>2020</v>
      </c>
      <c r="R42" s="64">
        <f t="shared" ref="R42" si="89">+Q42+1</f>
        <v>2021</v>
      </c>
      <c r="S42" s="40">
        <v>2022</v>
      </c>
      <c r="T42" s="71">
        <v>2023</v>
      </c>
      <c r="U42" s="77" t="s">
        <v>16</v>
      </c>
      <c r="V42" s="74" t="s">
        <v>21</v>
      </c>
    </row>
    <row r="43" spans="1:22" x14ac:dyDescent="0.25">
      <c r="A43" s="42" t="s">
        <v>10</v>
      </c>
      <c r="B43" s="225">
        <f>+'[1]3.EXPORTACION POR TIPO'!D317/10000</f>
        <v>0.14843599999999998</v>
      </c>
      <c r="C43" s="162">
        <f>+'[1]3.EXPORTACION POR TIPO'!D329/10000</f>
        <v>0.17349999999999999</v>
      </c>
      <c r="D43" s="162">
        <f>+'[1]3.EXPORTACION POR TIPO'!D341/10000</f>
        <v>0.15129999999999999</v>
      </c>
      <c r="E43" s="162">
        <f>+'[1]3.EXPORTACION POR TIPO'!D353/10000</f>
        <v>0.19919999999999999</v>
      </c>
      <c r="F43" s="162">
        <f>+'[1]3.EXPORTACION POR TIPO'!D365/10000</f>
        <v>0.1759</v>
      </c>
      <c r="G43" s="162">
        <f>+'[1]3.EXPORTACION POR TIPO'!D377/10000</f>
        <v>0.2185</v>
      </c>
      <c r="H43" s="226">
        <f>+'[1]3.EXPORTACION POR TIPO'!D389/10000</f>
        <v>0.2797</v>
      </c>
      <c r="I43" s="37">
        <f>+'[1]3.EXPORTACION POR TIPO'!D401/10000</f>
        <v>0.3206</v>
      </c>
      <c r="J43" s="7">
        <f t="shared" ref="J43:J48" si="90">+I43/H43-1</f>
        <v>0.14622810153736143</v>
      </c>
      <c r="K43" s="2"/>
      <c r="L43" s="42" t="s">
        <v>10</v>
      </c>
      <c r="M43" s="6">
        <f>+SUM('[1]3.EXPORTACION POR TIPO'!D306:D317)/10000</f>
        <v>3.4911050000000001</v>
      </c>
      <c r="N43" s="6">
        <f t="shared" ref="N43:T43" si="91">+SUM(C43)+SUM(B44:B54)</f>
        <v>3.1496399999999998</v>
      </c>
      <c r="O43" s="6">
        <f t="shared" si="91"/>
        <v>3.2304000000000004</v>
      </c>
      <c r="P43" s="6">
        <f t="shared" si="91"/>
        <v>3.5172999999999996</v>
      </c>
      <c r="Q43" s="6">
        <f t="shared" si="91"/>
        <v>3.2462</v>
      </c>
      <c r="R43" s="6">
        <f t="shared" si="91"/>
        <v>3.0320000000000005</v>
      </c>
      <c r="S43" s="37">
        <f t="shared" si="91"/>
        <v>4.3163999999999998</v>
      </c>
      <c r="T43" s="37">
        <f t="shared" si="91"/>
        <v>7.0028000000000006</v>
      </c>
      <c r="U43" s="78">
        <f t="shared" ref="U43:U53" si="92">+T43/S43-1</f>
        <v>0.62237049393012711</v>
      </c>
      <c r="V43" s="7">
        <f t="shared" ref="V43:V53" si="93">+POWER(T43/O43,0.2)-1</f>
        <v>0.16735536684644803</v>
      </c>
    </row>
    <row r="44" spans="1:22" x14ac:dyDescent="0.25">
      <c r="A44" s="42" t="s">
        <v>11</v>
      </c>
      <c r="B44" s="225">
        <f>+'[1]3.EXPORTACION POR TIPO'!D318/10000</f>
        <v>0.14382400000000001</v>
      </c>
      <c r="C44" s="162">
        <f>+'[1]3.EXPORTACION POR TIPO'!D330/10000</f>
        <v>0.1522</v>
      </c>
      <c r="D44" s="162">
        <f>+'[1]3.EXPORTACION POR TIPO'!D342/10000</f>
        <v>0.1245</v>
      </c>
      <c r="E44" s="162">
        <f>+'[1]3.EXPORTACION POR TIPO'!D354/10000</f>
        <v>0.1472</v>
      </c>
      <c r="F44" s="162">
        <f>+'[1]3.EXPORTACION POR TIPO'!D366/10000</f>
        <v>0.17780000000000001</v>
      </c>
      <c r="G44" s="162">
        <f>+'[1]3.EXPORTACION POR TIPO'!D378/10000</f>
        <v>0.18709999999999999</v>
      </c>
      <c r="H44" s="226">
        <f>+'[1]3.EXPORTACION POR TIPO'!D390/10000</f>
        <v>0.20610000000000001</v>
      </c>
      <c r="I44" s="37">
        <f>+'[1]3.EXPORTACION POR TIPO'!D402/10000</f>
        <v>0.27129999999999999</v>
      </c>
      <c r="J44" s="7">
        <f t="shared" si="90"/>
        <v>0.31635128578360017</v>
      </c>
      <c r="K44" s="2"/>
      <c r="L44" s="42" t="s">
        <v>11</v>
      </c>
      <c r="M44" s="6">
        <f>+SUM('[1]3.EXPORTACION POR TIPO'!D307:D318)/10000</f>
        <v>3.3686929999999999</v>
      </c>
      <c r="N44" s="6">
        <f t="shared" ref="N44:S44" si="94">+SUM(C43:C44)+SUM(B45:B54)</f>
        <v>3.1580159999999995</v>
      </c>
      <c r="O44" s="6">
        <f t="shared" si="94"/>
        <v>3.2027000000000005</v>
      </c>
      <c r="P44" s="6">
        <f t="shared" si="94"/>
        <v>3.54</v>
      </c>
      <c r="Q44" s="6">
        <f t="shared" si="94"/>
        <v>3.2768000000000002</v>
      </c>
      <c r="R44" s="6">
        <f t="shared" si="94"/>
        <v>3.0412999999999997</v>
      </c>
      <c r="S44" s="37">
        <f t="shared" si="94"/>
        <v>4.3353999999999999</v>
      </c>
      <c r="T44" s="37">
        <f t="shared" ref="T44" si="95">+SUM(I43:I44)+SUM(H45:H54)</f>
        <v>7.0680000000000005</v>
      </c>
      <c r="U44" s="78">
        <f t="shared" si="92"/>
        <v>0.63029939567283311</v>
      </c>
      <c r="V44" s="7">
        <f t="shared" si="93"/>
        <v>0.17153712673071619</v>
      </c>
    </row>
    <row r="45" spans="1:22" x14ac:dyDescent="0.25">
      <c r="A45" s="42" t="s">
        <v>0</v>
      </c>
      <c r="B45" s="225">
        <f>+'[1]3.EXPORTACION POR TIPO'!D319/10000</f>
        <v>0.190965</v>
      </c>
      <c r="C45" s="162">
        <f>+'[1]3.EXPORTACION POR TIPO'!D331/10000</f>
        <v>0.23810000000000001</v>
      </c>
      <c r="D45" s="162">
        <f>+'[1]3.EXPORTACION POR TIPO'!D343/10000</f>
        <v>0.27839999999999998</v>
      </c>
      <c r="E45" s="162">
        <f>+'[1]3.EXPORTACION POR TIPO'!D355/10000</f>
        <v>0.1898</v>
      </c>
      <c r="F45" s="162">
        <f>+'[1]3.EXPORTACION POR TIPO'!D367/10000</f>
        <v>0.15640000000000001</v>
      </c>
      <c r="G45" s="162">
        <f>+'[1]3.EXPORTACION POR TIPO'!D379/10000</f>
        <v>0.24329999999999999</v>
      </c>
      <c r="H45" s="226">
        <f>+'[1]3.EXPORTACION POR TIPO'!D391/10000</f>
        <v>0.49690000000000001</v>
      </c>
      <c r="I45" s="37">
        <f>+'[1]3.EXPORTACION POR TIPO'!D403/10000</f>
        <v>0.24540000000000001</v>
      </c>
      <c r="J45" s="7">
        <f t="shared" si="90"/>
        <v>-0.50613805594687067</v>
      </c>
      <c r="K45" s="2"/>
      <c r="L45" s="42" t="s">
        <v>0</v>
      </c>
      <c r="M45" s="6">
        <f>+SUM('[1]3.EXPORTACION POR TIPO'!D308:D319)/10000</f>
        <v>3.3401370000000004</v>
      </c>
      <c r="N45" s="6">
        <f t="shared" ref="N45:S45" si="96">+SUM(C43:C45)+SUM(B46:B54)</f>
        <v>3.2051509999999999</v>
      </c>
      <c r="O45" s="6">
        <f t="shared" si="96"/>
        <v>3.2430000000000003</v>
      </c>
      <c r="P45" s="6">
        <f t="shared" si="96"/>
        <v>3.4514</v>
      </c>
      <c r="Q45" s="6">
        <f t="shared" si="96"/>
        <v>3.2434000000000003</v>
      </c>
      <c r="R45" s="6">
        <f t="shared" si="96"/>
        <v>3.1282000000000001</v>
      </c>
      <c r="S45" s="37">
        <f t="shared" si="96"/>
        <v>4.5890000000000004</v>
      </c>
      <c r="T45" s="37">
        <f t="shared" ref="T45" si="97">+SUM(I43:I45)+SUM(H46:H54)</f>
        <v>6.8165000000000004</v>
      </c>
      <c r="U45" s="78">
        <f t="shared" si="92"/>
        <v>0.48539986925256051</v>
      </c>
      <c r="V45" s="7">
        <f t="shared" si="93"/>
        <v>0.16017338440531304</v>
      </c>
    </row>
    <row r="46" spans="1:22" x14ac:dyDescent="0.25">
      <c r="A46" s="42" t="s">
        <v>1</v>
      </c>
      <c r="B46" s="225">
        <f>+'[1]3.EXPORTACION POR TIPO'!D320/10000</f>
        <v>0.19093299999999999</v>
      </c>
      <c r="C46" s="162">
        <f>+'[1]3.EXPORTACION POR TIPO'!D332/10000</f>
        <v>0.2233</v>
      </c>
      <c r="D46" s="162">
        <f>+'[1]3.EXPORTACION POR TIPO'!D344/10000</f>
        <v>0.32550000000000001</v>
      </c>
      <c r="E46" s="162">
        <f>+'[1]3.EXPORTACION POR TIPO'!D356/10000</f>
        <v>0.23449999999999999</v>
      </c>
      <c r="F46" s="162">
        <f>+'[1]3.EXPORTACION POR TIPO'!D368/10000</f>
        <v>0.3135</v>
      </c>
      <c r="G46" s="162">
        <f>+'[1]3.EXPORTACION POR TIPO'!D380/10000</f>
        <v>0.20100000000000001</v>
      </c>
      <c r="H46" s="226">
        <f>+'[1]3.EXPORTACION POR TIPO'!D392/10000</f>
        <v>0.4345</v>
      </c>
      <c r="I46" s="37">
        <f>+'[1]3.EXPORTACION POR TIPO'!D404/10000</f>
        <v>0.24529999999999999</v>
      </c>
      <c r="J46" s="7">
        <f t="shared" si="90"/>
        <v>-0.43544303797468353</v>
      </c>
      <c r="K46" s="2"/>
      <c r="L46" s="42" t="s">
        <v>1</v>
      </c>
      <c r="M46" s="6">
        <f>+SUM('[1]3.EXPORTACION POR TIPO'!D309:D320)/10000</f>
        <v>3.3106680000000002</v>
      </c>
      <c r="N46" s="6">
        <f t="shared" ref="N46:S46" si="98">+SUM(C43:C46)+SUM(B47:B54)</f>
        <v>3.2375179999999997</v>
      </c>
      <c r="O46" s="6">
        <f t="shared" si="98"/>
        <v>3.3452000000000006</v>
      </c>
      <c r="P46" s="6">
        <f t="shared" si="98"/>
        <v>3.3603999999999994</v>
      </c>
      <c r="Q46" s="6">
        <f t="shared" si="98"/>
        <v>3.3224</v>
      </c>
      <c r="R46" s="6">
        <f t="shared" si="98"/>
        <v>3.0156999999999998</v>
      </c>
      <c r="S46" s="37">
        <f t="shared" si="98"/>
        <v>4.8224999999999998</v>
      </c>
      <c r="T46" s="37">
        <f t="shared" ref="T46" si="99">+SUM(I43:I46)+SUM(H47:H54)</f>
        <v>6.6273000000000009</v>
      </c>
      <c r="U46" s="78">
        <f t="shared" si="92"/>
        <v>0.37424572317262861</v>
      </c>
      <c r="V46" s="7">
        <f t="shared" si="93"/>
        <v>0.14652336185623094</v>
      </c>
    </row>
    <row r="47" spans="1:22" x14ac:dyDescent="0.25">
      <c r="A47" s="42" t="s">
        <v>2</v>
      </c>
      <c r="B47" s="225">
        <f>+'[1]3.EXPORTACION POR TIPO'!D321/10000</f>
        <v>0.20834699999999998</v>
      </c>
      <c r="C47" s="162">
        <f>+'[1]3.EXPORTACION POR TIPO'!D333/10000</f>
        <v>0.32429999999999998</v>
      </c>
      <c r="D47" s="162">
        <f>+'[1]3.EXPORTACION POR TIPO'!D345/10000</f>
        <v>0.34470000000000001</v>
      </c>
      <c r="E47" s="162">
        <f>+'[1]3.EXPORTACION POR TIPO'!D357/10000</f>
        <v>0.22420000000000001</v>
      </c>
      <c r="F47" s="162">
        <f>+'[1]3.EXPORTACION POR TIPO'!D369/10000</f>
        <v>0.19320000000000001</v>
      </c>
      <c r="G47" s="162">
        <f>+'[1]3.EXPORTACION POR TIPO'!D381/10000</f>
        <v>0.2422</v>
      </c>
      <c r="H47" s="226">
        <f>+'[1]3.EXPORTACION POR TIPO'!D393/10000</f>
        <v>0.2661</v>
      </c>
      <c r="I47" s="37">
        <f>+'[1]3.EXPORTACION POR TIPO'!D405/10000</f>
        <v>0.22</v>
      </c>
      <c r="J47" s="7">
        <f t="shared" si="90"/>
        <v>-0.17324314167606158</v>
      </c>
      <c r="K47" s="2"/>
      <c r="L47" s="42" t="s">
        <v>2</v>
      </c>
      <c r="M47" s="6">
        <f>+SUM('[1]3.EXPORTACION POR TIPO'!D310:D321)/10000</f>
        <v>3.3673490000000004</v>
      </c>
      <c r="N47" s="6">
        <f t="shared" ref="N47:S47" si="100">+SUM(C43:C47)+SUM(B48:B54)</f>
        <v>3.3534709999999999</v>
      </c>
      <c r="O47" s="6">
        <f t="shared" si="100"/>
        <v>3.3656000000000001</v>
      </c>
      <c r="P47" s="6">
        <f t="shared" si="100"/>
        <v>3.2399</v>
      </c>
      <c r="Q47" s="6">
        <f t="shared" si="100"/>
        <v>3.2913999999999999</v>
      </c>
      <c r="R47" s="6">
        <f t="shared" si="100"/>
        <v>3.0647000000000002</v>
      </c>
      <c r="S47" s="37">
        <f t="shared" si="100"/>
        <v>4.8464</v>
      </c>
      <c r="T47" s="37">
        <f t="shared" ref="T47" si="101">+SUM(I43:I47)+SUM(H48:H54)</f>
        <v>6.5812000000000008</v>
      </c>
      <c r="U47" s="78">
        <f t="shared" si="92"/>
        <v>0.35795642126114235</v>
      </c>
      <c r="V47" s="7">
        <f t="shared" si="93"/>
        <v>0.1435325156178211</v>
      </c>
    </row>
    <row r="48" spans="1:22" x14ac:dyDescent="0.25">
      <c r="A48" s="42" t="s">
        <v>3</v>
      </c>
      <c r="B48" s="225">
        <f>+'[1]3.EXPORTACION POR TIPO'!D322/10000</f>
        <v>0.15934100000000001</v>
      </c>
      <c r="C48" s="162">
        <f>+'[1]3.EXPORTACION POR TIPO'!D334/10000</f>
        <v>0.2472</v>
      </c>
      <c r="D48" s="162">
        <f>+'[1]3.EXPORTACION POR TIPO'!D346/10000</f>
        <v>0.215</v>
      </c>
      <c r="E48" s="162">
        <f>+'[1]3.EXPORTACION POR TIPO'!D358/10000</f>
        <v>0.25719999999999998</v>
      </c>
      <c r="F48" s="162">
        <f>+'[1]3.EXPORTACION POR TIPO'!D370/10000</f>
        <v>0.1111</v>
      </c>
      <c r="G48" s="162">
        <f>+'[1]3.EXPORTACION POR TIPO'!D382/10000</f>
        <v>0.2782</v>
      </c>
      <c r="H48" s="226">
        <f>+'[1]3.EXPORTACION POR TIPO'!D394/10000</f>
        <v>0.35420000000000001</v>
      </c>
      <c r="I48" s="37">
        <f>+'[1]3.EXPORTACION POR TIPO'!D406/10000</f>
        <v>0.30449999999999999</v>
      </c>
      <c r="J48" s="7">
        <f t="shared" si="90"/>
        <v>-0.14031620553359692</v>
      </c>
      <c r="K48" s="2"/>
      <c r="L48" s="42" t="s">
        <v>3</v>
      </c>
      <c r="M48" s="6">
        <f>+SUM('[1]3.EXPORTACION POR TIPO'!D311:D322)/10000</f>
        <v>3.3027130000000007</v>
      </c>
      <c r="N48" s="6">
        <f t="shared" ref="N48:S48" si="102">+SUM(C43:C48)+SUM(B49:B54)</f>
        <v>3.4413299999999998</v>
      </c>
      <c r="O48" s="6">
        <f t="shared" si="102"/>
        <v>3.3334000000000001</v>
      </c>
      <c r="P48" s="6">
        <f t="shared" si="102"/>
        <v>3.2820999999999998</v>
      </c>
      <c r="Q48" s="6">
        <f t="shared" si="102"/>
        <v>3.1452999999999998</v>
      </c>
      <c r="R48" s="6">
        <f t="shared" si="102"/>
        <v>3.2317999999999998</v>
      </c>
      <c r="S48" s="37">
        <f t="shared" si="102"/>
        <v>4.9223999999999997</v>
      </c>
      <c r="T48" s="37">
        <f t="shared" ref="T48" si="103">+SUM(I43:I48)+SUM(H49:H54)</f>
        <v>6.5315000000000003</v>
      </c>
      <c r="U48" s="78">
        <f t="shared" si="92"/>
        <v>0.32689338534048451</v>
      </c>
      <c r="V48" s="7">
        <f t="shared" si="93"/>
        <v>0.14399756489117266</v>
      </c>
    </row>
    <row r="49" spans="1:22" x14ac:dyDescent="0.25">
      <c r="A49" s="42" t="s">
        <v>4</v>
      </c>
      <c r="B49" s="225">
        <f>+'[1]3.EXPORTACION POR TIPO'!D323/10000</f>
        <v>0.24117800000000003</v>
      </c>
      <c r="C49" s="162">
        <f>+'[1]3.EXPORTACION POR TIPO'!D335/10000</f>
        <v>0.21249999999999999</v>
      </c>
      <c r="D49" s="162">
        <f>+'[1]3.EXPORTACION POR TIPO'!D347/10000</f>
        <v>0.32690000000000002</v>
      </c>
      <c r="E49" s="162">
        <f>+'[1]3.EXPORTACION POR TIPO'!D359/10000</f>
        <v>0.30869999999999997</v>
      </c>
      <c r="F49" s="162">
        <f>+'[1]3.EXPORTACION POR TIPO'!D371/10000</f>
        <v>0.2283</v>
      </c>
      <c r="G49" s="162">
        <f>+'[1]3.EXPORTACION POR TIPO'!D383/10000</f>
        <v>0.36199999999999999</v>
      </c>
      <c r="H49" s="226">
        <f>+'[1]3.EXPORTACION POR TIPO'!D395/10000</f>
        <v>0.46860000000000002</v>
      </c>
      <c r="I49" s="37">
        <f>+'[1]3.EXPORTACION POR TIPO'!D407/10000</f>
        <v>0.50960000000000005</v>
      </c>
      <c r="J49" s="7">
        <f t="shared" ref="J49" si="104">+I49/H49-1</f>
        <v>8.7494664959453683E-2</v>
      </c>
      <c r="K49" s="2"/>
      <c r="L49" s="42" t="s">
        <v>4</v>
      </c>
      <c r="M49" s="6">
        <f>+SUM('[1]3.EXPORTACION POR TIPO'!D312:D323)/10000</f>
        <v>3.016667</v>
      </c>
      <c r="N49" s="6">
        <f t="shared" ref="N49:S49" si="105">+SUM(C43:C49)+SUM(B50:B54)</f>
        <v>3.412652</v>
      </c>
      <c r="O49" s="6">
        <f t="shared" si="105"/>
        <v>3.4478000000000004</v>
      </c>
      <c r="P49" s="6">
        <f t="shared" si="105"/>
        <v>3.2639</v>
      </c>
      <c r="Q49" s="6">
        <f t="shared" si="105"/>
        <v>3.0648999999999997</v>
      </c>
      <c r="R49" s="6">
        <f t="shared" si="105"/>
        <v>3.3654999999999999</v>
      </c>
      <c r="S49" s="37">
        <f t="shared" si="105"/>
        <v>5.0289999999999999</v>
      </c>
      <c r="T49" s="37">
        <f t="shared" ref="T49" si="106">+SUM(I43:I49)+SUM(H50:H54)</f>
        <v>6.5724999999999998</v>
      </c>
      <c r="U49" s="78">
        <f t="shared" si="92"/>
        <v>0.30691986478425126</v>
      </c>
      <c r="V49" s="7">
        <f t="shared" si="93"/>
        <v>0.1377260600736423</v>
      </c>
    </row>
    <row r="50" spans="1:22" x14ac:dyDescent="0.25">
      <c r="A50" s="42" t="s">
        <v>5</v>
      </c>
      <c r="B50" s="225">
        <f>+'[1]3.EXPORTACION POR TIPO'!D324/10000</f>
        <v>0.44655699999999998</v>
      </c>
      <c r="C50" s="162">
        <f>+'[1]3.EXPORTACION POR TIPO'!D336/10000</f>
        <v>0.36859999999999998</v>
      </c>
      <c r="D50" s="162">
        <f>+'[1]3.EXPORTACION POR TIPO'!D348/10000</f>
        <v>0.3997</v>
      </c>
      <c r="E50" s="162">
        <f>+'[1]3.EXPORTACION POR TIPO'!D360/10000</f>
        <v>0.32640000000000002</v>
      </c>
      <c r="F50" s="162">
        <f>+'[1]3.EXPORTACION POR TIPO'!D372/10000</f>
        <v>0.21740000000000001</v>
      </c>
      <c r="G50" s="162">
        <f>+'[1]3.EXPORTACION POR TIPO'!D384/10000</f>
        <v>0.50529999999999997</v>
      </c>
      <c r="H50" s="226">
        <f>+'[1]3.EXPORTACION POR TIPO'!D396/10000</f>
        <v>0.5968</v>
      </c>
      <c r="I50" s="37">
        <f>+'[1]3.EXPORTACION POR TIPO'!D408/10000</f>
        <v>0.34089999999999998</v>
      </c>
      <c r="J50" s="7">
        <f t="shared" ref="J50" si="107">+I50/H50-1</f>
        <v>-0.42878686327077753</v>
      </c>
      <c r="K50" s="2"/>
      <c r="L50" s="42" t="s">
        <v>5</v>
      </c>
      <c r="M50" s="6">
        <f>+SUM('[1]3.EXPORTACION POR TIPO'!D313:D324)/10000</f>
        <v>3.0165090000000001</v>
      </c>
      <c r="N50" s="6">
        <f t="shared" ref="N50:S50" si="108">+SUM(C43:C50)+SUM(B51:B54)</f>
        <v>3.334695</v>
      </c>
      <c r="O50" s="6">
        <f t="shared" si="108"/>
        <v>3.4789000000000003</v>
      </c>
      <c r="P50" s="6">
        <f t="shared" si="108"/>
        <v>3.1905999999999999</v>
      </c>
      <c r="Q50" s="6">
        <f t="shared" si="108"/>
        <v>2.9558999999999997</v>
      </c>
      <c r="R50" s="6">
        <f t="shared" si="108"/>
        <v>3.6534</v>
      </c>
      <c r="S50" s="37">
        <f t="shared" si="108"/>
        <v>5.1204999999999998</v>
      </c>
      <c r="T50" s="37">
        <f t="shared" ref="T50" si="109">+SUM(I43:I50)+SUM(H51:H54)</f>
        <v>6.3165999999999993</v>
      </c>
      <c r="U50" s="78">
        <f t="shared" si="92"/>
        <v>0.23359046968069519</v>
      </c>
      <c r="V50" s="7">
        <f t="shared" si="93"/>
        <v>0.12669997879781292</v>
      </c>
    </row>
    <row r="51" spans="1:22" x14ac:dyDescent="0.25">
      <c r="A51" s="42" t="s">
        <v>6</v>
      </c>
      <c r="B51" s="225">
        <f>+'[1]3.EXPORTACION POR TIPO'!D325/10000</f>
        <v>0.23369499999999999</v>
      </c>
      <c r="C51" s="162">
        <f>+'[1]3.EXPORTACION POR TIPO'!D337/10000</f>
        <v>0.33040000000000003</v>
      </c>
      <c r="D51" s="162">
        <f>+'[1]3.EXPORTACION POR TIPO'!D349/10000</f>
        <v>0.2838</v>
      </c>
      <c r="E51" s="162">
        <f>+'[1]3.EXPORTACION POR TIPO'!D361/10000</f>
        <v>0.30859999999999999</v>
      </c>
      <c r="F51" s="162">
        <f>+'[1]3.EXPORTACION POR TIPO'!D373/10000</f>
        <v>0.29020000000000001</v>
      </c>
      <c r="G51" s="162">
        <f>+'[1]3.EXPORTACION POR TIPO'!D385/10000</f>
        <v>0.59089999999999998</v>
      </c>
      <c r="H51" s="226">
        <f>+'[1]3.EXPORTACION POR TIPO'!D397/10000</f>
        <v>0.63329999999999997</v>
      </c>
      <c r="I51" s="37">
        <f>+'[1]3.EXPORTACION POR TIPO'!D409/10000</f>
        <v>0.54179999999999995</v>
      </c>
      <c r="J51" s="7">
        <f t="shared" ref="J51" si="110">+I51/H51-1</f>
        <v>-0.14448128848886788</v>
      </c>
      <c r="K51" s="2"/>
      <c r="L51" s="42" t="s">
        <v>6</v>
      </c>
      <c r="M51" s="6">
        <f>+SUM('[1]3.EXPORTACION POR TIPO'!D314:D325)/10000</f>
        <v>2.8200129999999999</v>
      </c>
      <c r="N51" s="6">
        <f t="shared" ref="N51:S51" si="111">+SUM(C43:C51)+SUM(B52:B54)</f>
        <v>3.4314</v>
      </c>
      <c r="O51" s="6">
        <f t="shared" si="111"/>
        <v>3.4323000000000001</v>
      </c>
      <c r="P51" s="6">
        <f t="shared" si="111"/>
        <v>3.2154000000000003</v>
      </c>
      <c r="Q51" s="6">
        <f t="shared" si="111"/>
        <v>2.9375</v>
      </c>
      <c r="R51" s="6">
        <f t="shared" si="111"/>
        <v>3.9540999999999999</v>
      </c>
      <c r="S51" s="37">
        <f t="shared" si="111"/>
        <v>5.1629000000000005</v>
      </c>
      <c r="T51" s="37">
        <f t="shared" ref="T51" si="112">+SUM(I43:I51)+SUM(H52:H54)</f>
        <v>6.2250999999999994</v>
      </c>
      <c r="U51" s="78">
        <f t="shared" si="92"/>
        <v>0.20573708574638272</v>
      </c>
      <c r="V51" s="7">
        <f t="shared" si="93"/>
        <v>0.12645077564688822</v>
      </c>
    </row>
    <row r="52" spans="1:22" x14ac:dyDescent="0.25">
      <c r="A52" s="42" t="s">
        <v>7</v>
      </c>
      <c r="B52" s="225">
        <f>+'[1]3.EXPORTACION POR TIPO'!D326/10000</f>
        <v>0.44059999999999999</v>
      </c>
      <c r="C52" s="162">
        <f>+'[1]3.EXPORTACION POR TIPO'!D338/10000</f>
        <v>0.43640000000000001</v>
      </c>
      <c r="D52" s="162">
        <f>+'[1]3.EXPORTACION POR TIPO'!D350/10000</f>
        <v>0.41570000000000001</v>
      </c>
      <c r="E52" s="162">
        <f>+'[1]3.EXPORTACION POR TIPO'!D362/10000</f>
        <v>0.52170000000000005</v>
      </c>
      <c r="F52" s="162">
        <f>+'[1]3.EXPORTACION POR TIPO'!D374/10000</f>
        <v>0.52239999999999998</v>
      </c>
      <c r="G52" s="162">
        <f>+'[1]3.EXPORTACION POR TIPO'!D386/10000</f>
        <v>0.51900000000000002</v>
      </c>
      <c r="H52" s="226">
        <f>+'[1]3.EXPORTACION POR TIPO'!D398/10000</f>
        <v>1.2491000000000001</v>
      </c>
      <c r="I52" s="37">
        <f>+'[1]3.EXPORTACION POR TIPO'!D410/10000</f>
        <v>0.37140000000000001</v>
      </c>
      <c r="J52" s="7">
        <f t="shared" ref="J52" si="113">+I52/H52-1</f>
        <v>-0.70266591946201262</v>
      </c>
      <c r="K52" s="2"/>
      <c r="L52" s="42" t="s">
        <v>7</v>
      </c>
      <c r="M52" s="6">
        <f>+SUM('[1]3.EXPORTACION POR TIPO'!D315:D326)/10000</f>
        <v>3.0013290000000001</v>
      </c>
      <c r="N52" s="6">
        <f t="shared" ref="N52:S52" si="114">+SUM(C43:C52)+SUM(B53:B54)</f>
        <v>3.4272</v>
      </c>
      <c r="O52" s="6">
        <f t="shared" si="114"/>
        <v>3.4116000000000004</v>
      </c>
      <c r="P52" s="6">
        <f t="shared" si="114"/>
        <v>3.3214000000000001</v>
      </c>
      <c r="Q52" s="6">
        <f t="shared" si="114"/>
        <v>2.9381999999999997</v>
      </c>
      <c r="R52" s="6">
        <f t="shared" si="114"/>
        <v>3.9507000000000003</v>
      </c>
      <c r="S52" s="37">
        <f t="shared" si="114"/>
        <v>5.8930000000000007</v>
      </c>
      <c r="T52" s="37">
        <f t="shared" ref="T52" si="115">+SUM(I43:I52)+SUM(H53:H54)</f>
        <v>5.3473999999999995</v>
      </c>
      <c r="U52" s="78">
        <f t="shared" si="92"/>
        <v>-9.2584422195825744E-2</v>
      </c>
      <c r="V52" s="7">
        <f t="shared" si="93"/>
        <v>9.4049351893041866E-2</v>
      </c>
    </row>
    <row r="53" spans="1:22" x14ac:dyDescent="0.25">
      <c r="A53" s="42" t="s">
        <v>8</v>
      </c>
      <c r="B53" s="225">
        <f>+'[1]3.EXPORTACION POR TIPO'!D327/10000</f>
        <v>0.37840000000000001</v>
      </c>
      <c r="C53" s="162">
        <f>+'[1]3.EXPORTACION POR TIPO'!D339/10000</f>
        <v>0.28210000000000002</v>
      </c>
      <c r="D53" s="162">
        <f>+'[1]3.EXPORTACION POR TIPO'!D351/10000</f>
        <v>0.3508</v>
      </c>
      <c r="E53" s="162">
        <f>+'[1]3.EXPORTACION POR TIPO'!D363/10000</f>
        <v>0.2908</v>
      </c>
      <c r="F53" s="162">
        <f>+'[1]3.EXPORTACION POR TIPO'!D375/10000</f>
        <v>0.37819999999999998</v>
      </c>
      <c r="G53" s="162">
        <f>+'[1]3.EXPORTACION POR TIPO'!D387/10000</f>
        <v>0.59389999999999998</v>
      </c>
      <c r="H53" s="226">
        <f>+'[1]3.EXPORTACION POR TIPO'!D399/10000</f>
        <v>1.0925</v>
      </c>
      <c r="I53" s="37">
        <f>+'[1]3.EXPORTACION POR TIPO'!D411/10000</f>
        <v>0.43190000000000001</v>
      </c>
      <c r="J53" s="7">
        <f t="shared" ref="J53" si="116">+I53/H53-1</f>
        <v>-0.60466819221967971</v>
      </c>
      <c r="K53" s="2"/>
      <c r="L53" s="42" t="s">
        <v>8</v>
      </c>
      <c r="M53" s="6">
        <f>+SUM('[1]3.EXPORTACION POR TIPO'!D316:D327)/10000</f>
        <v>3.0669200000000001</v>
      </c>
      <c r="N53" s="6">
        <f t="shared" ref="N53:S53" si="117">+SUM(C43:C53)+SUM(B54)</f>
        <v>3.3308999999999997</v>
      </c>
      <c r="O53" s="6">
        <f t="shared" si="117"/>
        <v>3.4803000000000006</v>
      </c>
      <c r="P53" s="6">
        <f t="shared" si="117"/>
        <v>3.2614000000000001</v>
      </c>
      <c r="Q53" s="6">
        <f t="shared" si="117"/>
        <v>3.0255999999999998</v>
      </c>
      <c r="R53" s="6">
        <f t="shared" si="117"/>
        <v>4.1664000000000003</v>
      </c>
      <c r="S53" s="37">
        <f t="shared" si="117"/>
        <v>6.3916000000000004</v>
      </c>
      <c r="T53" s="37">
        <f t="shared" ref="T53" si="118">+SUM(I43:I53)+SUM(H54)</f>
        <v>4.6867999999999999</v>
      </c>
      <c r="U53" s="78">
        <f t="shared" si="92"/>
        <v>-0.2667250766631204</v>
      </c>
      <c r="V53" s="7">
        <f t="shared" si="93"/>
        <v>6.1333684268436217E-2</v>
      </c>
    </row>
    <row r="54" spans="1:22" x14ac:dyDescent="0.25">
      <c r="A54" s="42" t="s">
        <v>9</v>
      </c>
      <c r="B54" s="225">
        <f>+'[1]3.EXPORTACION POR TIPO'!D328/10000</f>
        <v>0.34229999999999999</v>
      </c>
      <c r="C54" s="162">
        <f>+'[1]3.EXPORTACION POR TIPO'!D340/10000</f>
        <v>0.26400000000000001</v>
      </c>
      <c r="D54" s="162">
        <f>+'[1]3.EXPORTACION POR TIPO'!D352/10000</f>
        <v>0.25309999999999999</v>
      </c>
      <c r="E54" s="162">
        <f>+'[1]3.EXPORTACION POR TIPO'!D364/10000</f>
        <v>0.26119999999999999</v>
      </c>
      <c r="F54" s="162">
        <f>+'[1]3.EXPORTACION POR TIPO'!D376/10000</f>
        <v>0.22500000000000001</v>
      </c>
      <c r="G54" s="162">
        <f>+'[1]3.EXPORTACION POR TIPO'!D388/10000</f>
        <v>0.31380000000000002</v>
      </c>
      <c r="H54" s="226">
        <f>+'[1]3.EXPORTACION POR TIPO'!D400/10000</f>
        <v>0.8841</v>
      </c>
      <c r="I54" s="37"/>
      <c r="J54" s="7"/>
      <c r="K54" s="2"/>
      <c r="L54" s="42" t="s">
        <v>9</v>
      </c>
      <c r="M54" s="6">
        <f>+SUM('[1]3.EXPORTACION POR TIPO'!D317:D328)/10000</f>
        <v>3.1245759999999998</v>
      </c>
      <c r="N54" s="6">
        <f>+SUM(C43:C54)</f>
        <v>3.2526000000000002</v>
      </c>
      <c r="O54" s="6">
        <f>+SUM(D43:D54)</f>
        <v>3.4694000000000003</v>
      </c>
      <c r="P54" s="6">
        <f>+SUM(E43:E54)</f>
        <v>3.2695000000000003</v>
      </c>
      <c r="Q54" s="6">
        <f>+SUM(F43:F54)</f>
        <v>2.9893999999999998</v>
      </c>
      <c r="R54" s="6">
        <f>+SUM(G43:G54)</f>
        <v>4.2552000000000003</v>
      </c>
      <c r="S54" s="37">
        <f t="shared" ref="S54" si="119">+SUM(H43:H54)</f>
        <v>6.9619000000000009</v>
      </c>
      <c r="T54" s="37"/>
      <c r="U54" s="78"/>
      <c r="V54" s="7"/>
    </row>
    <row r="55" spans="1:22" ht="25.5" x14ac:dyDescent="0.25">
      <c r="A55" s="53" t="s">
        <v>13</v>
      </c>
      <c r="B55" s="227">
        <f>SUM(B43:B54)</f>
        <v>3.1245759999999998</v>
      </c>
      <c r="C55" s="163">
        <f t="shared" ref="C55:G55" si="120">SUM(C43:C54)</f>
        <v>3.2526000000000002</v>
      </c>
      <c r="D55" s="163">
        <f t="shared" si="120"/>
        <v>3.4694000000000003</v>
      </c>
      <c r="E55" s="163">
        <f t="shared" si="120"/>
        <v>3.2695000000000003</v>
      </c>
      <c r="F55" s="163">
        <f t="shared" si="120"/>
        <v>2.9893999999999998</v>
      </c>
      <c r="G55" s="163">
        <f t="shared" si="120"/>
        <v>4.2552000000000003</v>
      </c>
      <c r="H55" s="228">
        <f t="shared" ref="H55" si="121">SUM(H43:H54)</f>
        <v>6.9619000000000009</v>
      </c>
      <c r="I55" s="191"/>
      <c r="J55" s="56"/>
      <c r="K55" s="3"/>
      <c r="L55" s="43" t="s">
        <v>14</v>
      </c>
      <c r="M55" s="46">
        <f>+AVERAGE(M43:M54)</f>
        <v>3.1855565833333337</v>
      </c>
      <c r="N55" s="46">
        <f>+AVERAGE(N43:N54)</f>
        <v>3.311214416666667</v>
      </c>
      <c r="O55" s="46">
        <f t="shared" ref="O55:T55" si="122">+AVERAGE(O43:O54)</f>
        <v>3.3700500000000004</v>
      </c>
      <c r="P55" s="46">
        <f t="shared" si="122"/>
        <v>3.3261083333333334</v>
      </c>
      <c r="Q55" s="46">
        <f t="shared" si="122"/>
        <v>3.1197499999999998</v>
      </c>
      <c r="R55" s="46">
        <f t="shared" si="122"/>
        <v>3.4882500000000007</v>
      </c>
      <c r="S55" s="203">
        <f t="shared" si="122"/>
        <v>5.1992499999999993</v>
      </c>
      <c r="T55" s="203">
        <f t="shared" si="122"/>
        <v>6.3432454545454542</v>
      </c>
      <c r="U55" s="79">
        <f>+T55/S55-1</f>
        <v>0.22003086109447612</v>
      </c>
      <c r="V55" s="75">
        <f>+POWER(T55/O55,0.2)-1</f>
        <v>0.13484104373650529</v>
      </c>
    </row>
    <row r="56" spans="1:22" ht="25.5" x14ac:dyDescent="0.25">
      <c r="A56" s="57" t="s">
        <v>15</v>
      </c>
      <c r="B56" s="201">
        <f t="shared" ref="B56:G56" si="123">+B55/B$73</f>
        <v>1.2026493314271443E-2</v>
      </c>
      <c r="C56" s="58">
        <f t="shared" si="123"/>
        <v>1.4568553406159679E-2</v>
      </c>
      <c r="D56" s="58">
        <f t="shared" si="123"/>
        <v>1.2599634220568775E-2</v>
      </c>
      <c r="E56" s="58">
        <f t="shared" si="123"/>
        <v>1.0463337515041349E-2</v>
      </c>
      <c r="F56" s="58">
        <f t="shared" si="123"/>
        <v>7.5709322194653528E-3</v>
      </c>
      <c r="G56" s="58">
        <f t="shared" si="123"/>
        <v>1.2653146426449574E-2</v>
      </c>
      <c r="H56" s="195">
        <f t="shared" ref="H56" si="124">+H55/H$73</f>
        <v>2.6124089330509005E-2</v>
      </c>
      <c r="I56" s="193"/>
      <c r="J56" s="59"/>
      <c r="K56" s="3"/>
      <c r="L56" s="44" t="s">
        <v>15</v>
      </c>
      <c r="M56" s="48">
        <f t="shared" ref="M56:T56" si="125">+M55/M$73</f>
        <v>1.2404901037875971E-2</v>
      </c>
      <c r="N56" s="48">
        <f t="shared" si="125"/>
        <v>1.3792412895581247E-2</v>
      </c>
      <c r="O56" s="48">
        <f t="shared" si="125"/>
        <v>1.4201148274327984E-2</v>
      </c>
      <c r="P56" s="48">
        <f t="shared" si="125"/>
        <v>1.1091420288306956E-2</v>
      </c>
      <c r="Q56" s="48">
        <f t="shared" si="125"/>
        <v>8.2364803807882143E-3</v>
      </c>
      <c r="R56" s="48">
        <f t="shared" si="125"/>
        <v>9.8747942426828557E-3</v>
      </c>
      <c r="S56" s="193">
        <f t="shared" si="125"/>
        <v>1.7313767729607847E-2</v>
      </c>
      <c r="T56" s="72">
        <f t="shared" si="125"/>
        <v>2.754876200402312E-2</v>
      </c>
      <c r="U56" s="72"/>
      <c r="V56" s="76"/>
    </row>
    <row r="57" spans="1:22" ht="26.25" thickBot="1" x14ac:dyDescent="0.3">
      <c r="A57" s="60" t="s">
        <v>12</v>
      </c>
      <c r="B57" s="202"/>
      <c r="C57" s="62">
        <f>+C55/B55-1</f>
        <v>4.0973239249101345E-2</v>
      </c>
      <c r="D57" s="62">
        <f t="shared" ref="D57:H57" si="126">+D55/C55-1</f>
        <v>6.6654368812642195E-2</v>
      </c>
      <c r="E57" s="62">
        <f t="shared" si="126"/>
        <v>-5.7618031936357839E-2</v>
      </c>
      <c r="F57" s="62">
        <f t="shared" si="126"/>
        <v>-8.5670591833613807E-2</v>
      </c>
      <c r="G57" s="62">
        <f t="shared" si="126"/>
        <v>0.42342945072589844</v>
      </c>
      <c r="H57" s="196">
        <f t="shared" si="126"/>
        <v>0.63609231058469651</v>
      </c>
      <c r="I57" s="192"/>
      <c r="J57" s="63"/>
      <c r="K57" s="2"/>
      <c r="L57" s="45" t="s">
        <v>12</v>
      </c>
      <c r="M57" s="49"/>
      <c r="N57" s="50">
        <f>+N55/M55-1</f>
        <v>3.9446115630395129E-2</v>
      </c>
      <c r="O57" s="50">
        <f t="shared" ref="O57:Q57" si="127">+O55/N55-1</f>
        <v>1.776858153225902E-2</v>
      </c>
      <c r="P57" s="50">
        <f t="shared" si="127"/>
        <v>-1.3038876772352603E-2</v>
      </c>
      <c r="Q57" s="50">
        <f t="shared" si="127"/>
        <v>-6.2041975982943143E-2</v>
      </c>
      <c r="R57" s="50">
        <f t="shared" ref="R57" si="128">+R55/Q55-1</f>
        <v>0.11811843897748253</v>
      </c>
      <c r="S57" s="192">
        <f t="shared" ref="S57" si="129">+S55/R55-1</f>
        <v>0.49050383430086675</v>
      </c>
      <c r="T57" s="240">
        <f t="shared" ref="T57" si="130">+T55/S55-1</f>
        <v>0.22003086109447612</v>
      </c>
      <c r="U57" s="73"/>
      <c r="V57" s="52"/>
    </row>
    <row r="58" spans="1:22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2" ht="15.75" thickBot="1" x14ac:dyDescent="0.3">
      <c r="A59" s="277" t="s">
        <v>32</v>
      </c>
      <c r="B59" s="278"/>
      <c r="C59" s="278"/>
      <c r="D59" s="278"/>
      <c r="E59" s="278"/>
      <c r="F59" s="278"/>
      <c r="G59" s="278"/>
      <c r="H59" s="278"/>
      <c r="I59" s="278"/>
      <c r="J59" s="279"/>
      <c r="K59" s="2"/>
      <c r="L59" s="277" t="s">
        <v>33</v>
      </c>
      <c r="M59" s="278"/>
      <c r="N59" s="278"/>
      <c r="O59" s="278"/>
      <c r="P59" s="278"/>
      <c r="Q59" s="278"/>
      <c r="R59" s="278"/>
      <c r="S59" s="278"/>
      <c r="T59" s="278"/>
      <c r="U59" s="278"/>
      <c r="V59" s="279"/>
    </row>
    <row r="60" spans="1:22" ht="38.25" x14ac:dyDescent="0.25">
      <c r="A60" s="38"/>
      <c r="B60" s="39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198">
        <v>2022</v>
      </c>
      <c r="I60" s="40">
        <v>2023</v>
      </c>
      <c r="J60" s="41" t="s">
        <v>16</v>
      </c>
      <c r="K60" s="2"/>
      <c r="L60" s="65"/>
      <c r="M60" s="64">
        <v>2016</v>
      </c>
      <c r="N60" s="64">
        <f>+M60+1</f>
        <v>2017</v>
      </c>
      <c r="O60" s="64">
        <f t="shared" ref="O60:R60" si="132">+N60+1</f>
        <v>2018</v>
      </c>
      <c r="P60" s="64">
        <f t="shared" si="132"/>
        <v>2019</v>
      </c>
      <c r="Q60" s="64">
        <f t="shared" si="132"/>
        <v>2020</v>
      </c>
      <c r="R60" s="66">
        <f t="shared" si="132"/>
        <v>2021</v>
      </c>
      <c r="S60" s="40">
        <v>2022</v>
      </c>
      <c r="T60" s="40">
        <v>2023</v>
      </c>
      <c r="U60" s="77" t="s">
        <v>16</v>
      </c>
      <c r="V60" s="74" t="s">
        <v>21</v>
      </c>
    </row>
    <row r="61" spans="1:22" x14ac:dyDescent="0.25">
      <c r="A61" s="42" t="s">
        <v>10</v>
      </c>
      <c r="B61" s="6">
        <f>+'[1]3.EXPORTACION POR TIPO'!F317/10000</f>
        <v>18.860948999999998</v>
      </c>
      <c r="C61" s="6">
        <f>+'[1]3.EXPORTACION POR TIPO'!F329/10000</f>
        <v>19.9481</v>
      </c>
      <c r="D61" s="6">
        <f>+'[1]3.EXPORTACION POR TIPO'!F341/10000</f>
        <v>15.751899999999999</v>
      </c>
      <c r="E61" s="6">
        <f>+'[1]3.EXPORTACION POR TIPO'!F353/10000</f>
        <v>26.539100000000001</v>
      </c>
      <c r="F61" s="6">
        <f>+'[1]3.EXPORTACION POR TIPO'!F365/10000</f>
        <v>43.348399999999998</v>
      </c>
      <c r="G61" s="6">
        <f>+'[1]3.EXPORTACION POR TIPO'!F377/10000</f>
        <v>23.2972</v>
      </c>
      <c r="H61" s="67">
        <f>+'[1]3.EXPORTACION POR TIPO'!F389/10000</f>
        <v>18.038</v>
      </c>
      <c r="I61" s="37">
        <f>+'[1]3.EXPORTACION POR TIPO'!F401/10000</f>
        <v>15.8803</v>
      </c>
      <c r="J61" s="7">
        <f t="shared" ref="J61:J66" si="133">+I61/H61-1</f>
        <v>-0.11961969176183618</v>
      </c>
      <c r="K61" s="2"/>
      <c r="L61" s="42" t="s">
        <v>10</v>
      </c>
      <c r="M61" s="6">
        <f>+SUM('[1]3.EXPORTACION POR TIPO'!F306:F317)/10000</f>
        <v>261.67348700000002</v>
      </c>
      <c r="N61" s="6">
        <f t="shared" ref="N61:T61" si="134">+SUM(C61)+SUM(B62:B72)</f>
        <v>260.89488699999993</v>
      </c>
      <c r="O61" s="6">
        <f t="shared" si="134"/>
        <v>219.06549999999999</v>
      </c>
      <c r="P61" s="6">
        <f t="shared" si="134"/>
        <v>286.14440000000002</v>
      </c>
      <c r="Q61" s="6">
        <f t="shared" si="134"/>
        <v>329.28129999999999</v>
      </c>
      <c r="R61" s="67">
        <f t="shared" si="134"/>
        <v>374.80109999999996</v>
      </c>
      <c r="S61" s="37">
        <f t="shared" si="134"/>
        <v>331.03659999999996</v>
      </c>
      <c r="T61" s="37">
        <f t="shared" si="134"/>
        <v>264.33579999999995</v>
      </c>
      <c r="U61" s="78">
        <f t="shared" ref="U61" si="135">+S61/R61-1</f>
        <v>-0.11676726669158655</v>
      </c>
      <c r="V61" s="7">
        <f t="shared" ref="V61" si="136">+POWER(S61/N61,0.2)-1</f>
        <v>4.8774426696010398E-2</v>
      </c>
    </row>
    <row r="62" spans="1:22" x14ac:dyDescent="0.25">
      <c r="A62" s="42" t="s">
        <v>11</v>
      </c>
      <c r="B62" s="6">
        <f>+'[1]3.EXPORTACION POR TIPO'!F318/10000</f>
        <v>19.823699999999999</v>
      </c>
      <c r="C62" s="6">
        <f>+'[1]3.EXPORTACION POR TIPO'!F330/10000</f>
        <v>13.3871</v>
      </c>
      <c r="D62" s="6">
        <f>+'[1]3.EXPORTACION POR TIPO'!F342/10000</f>
        <v>14.8734</v>
      </c>
      <c r="E62" s="6">
        <f>+'[1]3.EXPORTACION POR TIPO'!F354/10000</f>
        <v>20.299299999999999</v>
      </c>
      <c r="F62" s="6">
        <f>+'[1]3.EXPORTACION POR TIPO'!F366/10000</f>
        <v>41.673699999999997</v>
      </c>
      <c r="G62" s="6">
        <f>+'[1]3.EXPORTACION POR TIPO'!F378/10000</f>
        <v>25.552099999999999</v>
      </c>
      <c r="H62" s="67">
        <f>+'[1]3.EXPORTACION POR TIPO'!F390/10000</f>
        <v>21.5871</v>
      </c>
      <c r="I62" s="37">
        <f>+'[1]3.EXPORTACION POR TIPO'!F402/10000</f>
        <v>14.4665</v>
      </c>
      <c r="J62" s="7">
        <f t="shared" si="133"/>
        <v>-0.32985440378744713</v>
      </c>
      <c r="K62" s="2"/>
      <c r="L62" s="42" t="s">
        <v>11</v>
      </c>
      <c r="M62" s="6">
        <f>+SUM('[1]3.EXPORTACION POR TIPO'!F307:F318)/10000</f>
        <v>261.82269000000002</v>
      </c>
      <c r="N62" s="6">
        <f t="shared" ref="N62:S62" si="137">+SUM(C61:C62)+SUM(B63:B72)</f>
        <v>254.45828699999998</v>
      </c>
      <c r="O62" s="6">
        <f t="shared" si="137"/>
        <v>220.55179999999999</v>
      </c>
      <c r="P62" s="6">
        <f t="shared" si="137"/>
        <v>291.57029999999997</v>
      </c>
      <c r="Q62" s="6">
        <f t="shared" si="137"/>
        <v>350.65570000000002</v>
      </c>
      <c r="R62" s="67">
        <f t="shared" si="137"/>
        <v>358.67950000000008</v>
      </c>
      <c r="S62" s="37">
        <f t="shared" si="137"/>
        <v>327.07159999999999</v>
      </c>
      <c r="T62" s="37">
        <f t="shared" ref="T62" si="138">+SUM(I61:I62)+SUM(H63:H72)</f>
        <v>257.21519999999998</v>
      </c>
      <c r="U62" s="78">
        <f>+T62/S62-1</f>
        <v>-0.21358136872782596</v>
      </c>
      <c r="V62" s="7">
        <f>+POWER(T62/O62,0.2)-1</f>
        <v>3.123395538650775E-2</v>
      </c>
    </row>
    <row r="63" spans="1:22" x14ac:dyDescent="0.25">
      <c r="A63" s="42" t="s">
        <v>0</v>
      </c>
      <c r="B63" s="6">
        <f>+'[1]3.EXPORTACION POR TIPO'!F319/10000</f>
        <v>22.2148</v>
      </c>
      <c r="C63" s="6">
        <f>+'[1]3.EXPORTACION POR TIPO'!F331/10000</f>
        <v>18.186599999999999</v>
      </c>
      <c r="D63" s="6">
        <f>+'[1]3.EXPORTACION POR TIPO'!F343/10000</f>
        <v>18.054300000000001</v>
      </c>
      <c r="E63" s="6">
        <f>+'[1]3.EXPORTACION POR TIPO'!F355/10000</f>
        <v>22.237300000000001</v>
      </c>
      <c r="F63" s="6">
        <f>+'[1]3.EXPORTACION POR TIPO'!F367/10000</f>
        <v>29.754000000000001</v>
      </c>
      <c r="G63" s="6">
        <f>+'[1]3.EXPORTACION POR TIPO'!F379/10000</f>
        <v>30.758900000000001</v>
      </c>
      <c r="H63" s="67">
        <f>+'[1]3.EXPORTACION POR TIPO'!F391/10000</f>
        <v>25.693300000000001</v>
      </c>
      <c r="I63" s="37">
        <f>+'[1]3.EXPORTACION POR TIPO'!F403/10000</f>
        <v>19.065799999999999</v>
      </c>
      <c r="J63" s="7">
        <f t="shared" si="133"/>
        <v>-0.25794662421720838</v>
      </c>
      <c r="K63" s="2"/>
      <c r="L63" s="42" t="s">
        <v>0</v>
      </c>
      <c r="M63" s="6">
        <f>+SUM('[1]3.EXPORTACION POR TIPO'!F308:F319)/10000</f>
        <v>255.72716799999998</v>
      </c>
      <c r="N63" s="6">
        <f t="shared" ref="N63:S63" si="139">+SUM(C61:C63)+SUM(B64:B72)</f>
        <v>250.43008700000001</v>
      </c>
      <c r="O63" s="6">
        <f t="shared" si="139"/>
        <v>220.4195</v>
      </c>
      <c r="P63" s="6">
        <f t="shared" si="139"/>
        <v>295.75329999999997</v>
      </c>
      <c r="Q63" s="6">
        <f t="shared" si="139"/>
        <v>358.17239999999998</v>
      </c>
      <c r="R63" s="67">
        <f t="shared" si="139"/>
        <v>359.68440000000004</v>
      </c>
      <c r="S63" s="37">
        <f t="shared" si="139"/>
        <v>322.00600000000003</v>
      </c>
      <c r="T63" s="37">
        <f t="shared" ref="T63" si="140">+SUM(I61:I63)+SUM(H64:H72)</f>
        <v>250.58770000000001</v>
      </c>
      <c r="U63" s="78">
        <f>+T63/S63-1</f>
        <v>-0.2217918299659013</v>
      </c>
      <c r="V63" s="7">
        <f>+POWER(T63/O63,0.2)-1</f>
        <v>2.5987211286765621E-2</v>
      </c>
    </row>
    <row r="64" spans="1:22" x14ac:dyDescent="0.25">
      <c r="A64" s="42" t="s">
        <v>1</v>
      </c>
      <c r="B64" s="6">
        <f>+'[1]3.EXPORTACION POR TIPO'!F320/10000</f>
        <v>22.61863</v>
      </c>
      <c r="C64" s="6">
        <f>+'[1]3.EXPORTACION POR TIPO'!F332/10000</f>
        <v>17.4998</v>
      </c>
      <c r="D64" s="6">
        <f>+'[1]3.EXPORTACION POR TIPO'!F344/10000</f>
        <v>18.305599999999998</v>
      </c>
      <c r="E64" s="6">
        <f>+'[1]3.EXPORTACION POR TIPO'!F356/10000</f>
        <v>22.663</v>
      </c>
      <c r="F64" s="6">
        <f>+'[1]3.EXPORTACION POR TIPO'!F368/10000</f>
        <v>30.231999999999999</v>
      </c>
      <c r="G64" s="6">
        <f>+'[1]3.EXPORTACION POR TIPO'!F380/10000</f>
        <v>31.474599999999999</v>
      </c>
      <c r="H64" s="67">
        <f>+'[1]3.EXPORTACION POR TIPO'!F392/10000</f>
        <v>25.407499999999999</v>
      </c>
      <c r="I64" s="37">
        <f>+'[1]3.EXPORTACION POR TIPO'!F404/10000</f>
        <v>15.2783</v>
      </c>
      <c r="J64" s="7">
        <f t="shared" si="133"/>
        <v>-0.39866968414838133</v>
      </c>
      <c r="K64" s="2"/>
      <c r="L64" s="42" t="s">
        <v>1</v>
      </c>
      <c r="M64" s="6">
        <f>+SUM('[1]3.EXPORTACION POR TIPO'!F309:F320)/10000</f>
        <v>253.63420299999999</v>
      </c>
      <c r="N64" s="6">
        <f t="shared" ref="N64:S64" si="141">+SUM(C61:C64)+SUM(B65:B72)</f>
        <v>245.31125700000001</v>
      </c>
      <c r="O64" s="6">
        <f t="shared" si="141"/>
        <v>221.22529999999998</v>
      </c>
      <c r="P64" s="6">
        <f t="shared" si="141"/>
        <v>300.11070000000001</v>
      </c>
      <c r="Q64" s="6">
        <f t="shared" si="141"/>
        <v>365.7414</v>
      </c>
      <c r="R64" s="67">
        <f t="shared" si="141"/>
        <v>360.92700000000002</v>
      </c>
      <c r="S64" s="37">
        <f t="shared" si="141"/>
        <v>315.93889999999999</v>
      </c>
      <c r="T64" s="37">
        <f t="shared" ref="T64" si="142">+SUM(I61:I64)+SUM(H65:H72)</f>
        <v>240.45850000000002</v>
      </c>
      <c r="U64" s="78">
        <f>+T64/S64-1</f>
        <v>-0.23890821927910733</v>
      </c>
      <c r="V64" s="7">
        <f>+POWER(T64/O64,0.2)-1</f>
        <v>1.6812948782369386E-2</v>
      </c>
    </row>
    <row r="65" spans="1:22" x14ac:dyDescent="0.25">
      <c r="A65" s="42" t="s">
        <v>2</v>
      </c>
      <c r="B65" s="6">
        <f>+'[1]3.EXPORTACION POR TIPO'!F321/10000</f>
        <v>23.404399999999999</v>
      </c>
      <c r="C65" s="6">
        <f>+'[1]3.EXPORTACION POR TIPO'!F333/10000</f>
        <v>18.0334</v>
      </c>
      <c r="D65" s="6">
        <f>+'[1]3.EXPORTACION POR TIPO'!F345/10000</f>
        <v>19.908300000000001</v>
      </c>
      <c r="E65" s="6">
        <f>+'[1]3.EXPORTACION POR TIPO'!F357/10000</f>
        <v>23.5565</v>
      </c>
      <c r="F65" s="6">
        <f>+'[1]3.EXPORTACION POR TIPO'!F369/10000</f>
        <v>32.277700000000003</v>
      </c>
      <c r="G65" s="6">
        <f>+'[1]3.EXPORTACION POR TIPO'!F381/10000</f>
        <v>31.051600000000001</v>
      </c>
      <c r="H65" s="67">
        <f>+'[1]3.EXPORTACION POR TIPO'!F393/10000</f>
        <v>23.3385</v>
      </c>
      <c r="I65" s="37">
        <f>+'[1]3.EXPORTACION POR TIPO'!F405/10000</f>
        <v>17.624099999999999</v>
      </c>
      <c r="J65" s="7">
        <f t="shared" si="133"/>
        <v>-0.24484864065814005</v>
      </c>
      <c r="K65" s="2"/>
      <c r="L65" s="42" t="s">
        <v>2</v>
      </c>
      <c r="M65" s="6">
        <f>+SUM('[1]3.EXPORTACION POR TIPO'!F310:F321)/10000</f>
        <v>256.17045199999995</v>
      </c>
      <c r="N65" s="6">
        <f t="shared" ref="N65:S65" si="143">+SUM(C61:C65)+SUM(B66:B72)</f>
        <v>239.940257</v>
      </c>
      <c r="O65" s="6">
        <f t="shared" si="143"/>
        <v>223.10019999999997</v>
      </c>
      <c r="P65" s="6">
        <f t="shared" si="143"/>
        <v>303.75889999999998</v>
      </c>
      <c r="Q65" s="6">
        <f t="shared" si="143"/>
        <v>374.46260000000001</v>
      </c>
      <c r="R65" s="67">
        <f t="shared" si="143"/>
        <v>359.70089999999999</v>
      </c>
      <c r="S65" s="37">
        <f t="shared" si="143"/>
        <v>308.22579999999999</v>
      </c>
      <c r="T65" s="37">
        <f t="shared" ref="T65" si="144">+SUM(I61:I65)+SUM(H66:H72)</f>
        <v>234.7441</v>
      </c>
      <c r="U65" s="78">
        <f>+T65/S65-1</f>
        <v>-0.23840217139512654</v>
      </c>
      <c r="V65" s="7">
        <f>+POWER(T65/O65,0.2)-1</f>
        <v>1.0226938654635864E-2</v>
      </c>
    </row>
    <row r="66" spans="1:22" x14ac:dyDescent="0.25">
      <c r="A66" s="42" t="s">
        <v>3</v>
      </c>
      <c r="B66" s="6">
        <f>+'[1]3.EXPORTACION POR TIPO'!F322/10000</f>
        <v>19.591957000000001</v>
      </c>
      <c r="C66" s="6">
        <f>+'[1]3.EXPORTACION POR TIPO'!F334/10000</f>
        <v>20.613900000000001</v>
      </c>
      <c r="D66" s="6">
        <f>+'[1]3.EXPORTACION POR TIPO'!F346/10000</f>
        <v>17.308900000000001</v>
      </c>
      <c r="E66" s="6">
        <f>+'[1]3.EXPORTACION POR TIPO'!F358/10000</f>
        <v>21.440100000000001</v>
      </c>
      <c r="F66" s="6">
        <f>+'[1]3.EXPORTACION POR TIPO'!F370/10000</f>
        <v>29.3431</v>
      </c>
      <c r="G66" s="6">
        <f>+'[1]3.EXPORTACION POR TIPO'!F382/10000</f>
        <v>31.606000000000002</v>
      </c>
      <c r="H66" s="67">
        <f>+'[1]3.EXPORTACION POR TIPO'!F394/10000</f>
        <v>25.782299999999999</v>
      </c>
      <c r="I66" s="37">
        <f>+'[1]3.EXPORTACION POR TIPO'!F406/10000</f>
        <v>14.950799999999999</v>
      </c>
      <c r="J66" s="7">
        <f t="shared" si="133"/>
        <v>-0.4201137990016407</v>
      </c>
      <c r="K66" s="2"/>
      <c r="L66" s="42" t="s">
        <v>3</v>
      </c>
      <c r="M66" s="6">
        <f>+SUM('[1]3.EXPORTACION POR TIPO'!F311:F322)/10000</f>
        <v>250.332581</v>
      </c>
      <c r="N66" s="6">
        <f t="shared" ref="N66:S66" si="145">+SUM(C61:C66)+SUM(B67:B72)</f>
        <v>240.9622</v>
      </c>
      <c r="O66" s="6">
        <f t="shared" si="145"/>
        <v>219.79519999999997</v>
      </c>
      <c r="P66" s="6">
        <f t="shared" si="145"/>
        <v>307.89009999999996</v>
      </c>
      <c r="Q66" s="6">
        <f t="shared" si="145"/>
        <v>382.36559999999997</v>
      </c>
      <c r="R66" s="67">
        <f t="shared" si="145"/>
        <v>361.96379999999999</v>
      </c>
      <c r="S66" s="37">
        <f t="shared" si="145"/>
        <v>302.40210000000002</v>
      </c>
      <c r="T66" s="37">
        <f t="shared" ref="T66" si="146">+SUM(I61:I66)+SUM(H67:H72)</f>
        <v>223.9126</v>
      </c>
      <c r="U66" s="78">
        <f>+T66/S66-1</f>
        <v>-0.25955342241340262</v>
      </c>
      <c r="V66" s="7">
        <f>+POWER(T66/O66,0.2)-1</f>
        <v>3.7188163916392902E-3</v>
      </c>
    </row>
    <row r="67" spans="1:22" x14ac:dyDescent="0.25">
      <c r="A67" s="42" t="s">
        <v>4</v>
      </c>
      <c r="B67" s="6">
        <f>+'[1]3.EXPORTACION POR TIPO'!F323/10000</f>
        <v>19.338899999999999</v>
      </c>
      <c r="C67" s="6">
        <f>+'[1]3.EXPORTACION POR TIPO'!F335/10000</f>
        <v>18.813300000000002</v>
      </c>
      <c r="D67" s="6">
        <f>+'[1]3.EXPORTACION POR TIPO'!F347/10000</f>
        <v>24.0763</v>
      </c>
      <c r="E67" s="6">
        <f>+'[1]3.EXPORTACION POR TIPO'!F359/10000</f>
        <v>25.656400000000001</v>
      </c>
      <c r="F67" s="6">
        <f>+'[1]3.EXPORTACION POR TIPO'!F371/10000</f>
        <v>33.805300000000003</v>
      </c>
      <c r="G67" s="6">
        <f>+'[1]3.EXPORTACION POR TIPO'!F383/10000</f>
        <v>27.228300000000001</v>
      </c>
      <c r="H67" s="67">
        <f>+'[1]3.EXPORTACION POR TIPO'!F395/10000</f>
        <v>18.572500000000002</v>
      </c>
      <c r="I67" s="37">
        <f>+'[1]3.EXPORTACION POR TIPO'!F407/10000</f>
        <v>16.989100000000001</v>
      </c>
      <c r="J67" s="7">
        <f t="shared" ref="J67" si="147">+I67/H67-1</f>
        <v>-8.5255081437609403E-2</v>
      </c>
      <c r="K67" s="2"/>
      <c r="L67" s="42" t="s">
        <v>4</v>
      </c>
      <c r="M67" s="6">
        <f>+SUM('[1]3.EXPORTACION POR TIPO'!F312:F323)/10000</f>
        <v>249.90012099999996</v>
      </c>
      <c r="N67" s="6">
        <f t="shared" ref="N67:S67" si="148">+SUM(C61:C67)+SUM(B68:B72)</f>
        <v>240.4366</v>
      </c>
      <c r="O67" s="6">
        <f t="shared" si="148"/>
        <v>225.0582</v>
      </c>
      <c r="P67" s="6">
        <f t="shared" si="148"/>
        <v>309.47019999999998</v>
      </c>
      <c r="Q67" s="6">
        <f t="shared" si="148"/>
        <v>390.5145</v>
      </c>
      <c r="R67" s="67">
        <f t="shared" si="148"/>
        <v>355.38679999999999</v>
      </c>
      <c r="S67" s="37">
        <f t="shared" si="148"/>
        <v>293.74630000000002</v>
      </c>
      <c r="T67" s="37">
        <f t="shared" ref="T67" si="149">+SUM(I61:I67)+SUM(H68:H72)</f>
        <v>222.32920000000001</v>
      </c>
      <c r="U67" s="78">
        <f t="shared" ref="U67:U71" si="150">+T67/S67-1</f>
        <v>-0.24312510489493822</v>
      </c>
      <c r="V67" s="7">
        <f t="shared" ref="V67:V71" si="151">+POWER(T67/O67,0.2)-1</f>
        <v>-2.4369994939936745E-3</v>
      </c>
    </row>
    <row r="68" spans="1:22" x14ac:dyDescent="0.25">
      <c r="A68" s="42" t="s">
        <v>5</v>
      </c>
      <c r="B68" s="6">
        <f>+'[1]3.EXPORTACION POR TIPO'!F324/10000</f>
        <v>28.8048</v>
      </c>
      <c r="C68" s="6">
        <f>+'[1]3.EXPORTACION POR TIPO'!F336/10000</f>
        <v>24.105699999999999</v>
      </c>
      <c r="D68" s="6">
        <f>+'[1]3.EXPORTACION POR TIPO'!F348/10000</f>
        <v>36.0443</v>
      </c>
      <c r="E68" s="6">
        <f>+'[1]3.EXPORTACION POR TIPO'!F360/10000</f>
        <v>30.350899999999999</v>
      </c>
      <c r="F68" s="6">
        <f>+'[1]3.EXPORTACION POR TIPO'!F372/10000</f>
        <v>32.834200000000003</v>
      </c>
      <c r="G68" s="6">
        <f>+'[1]3.EXPORTACION POR TIPO'!F384/10000</f>
        <v>27.496500000000001</v>
      </c>
      <c r="H68" s="67">
        <f>+'[1]3.EXPORTACION POR TIPO'!F396/10000</f>
        <v>25.220800000000001</v>
      </c>
      <c r="I68" s="37">
        <f>+'[1]3.EXPORTACION POR TIPO'!F408/10000</f>
        <v>18.860800000000001</v>
      </c>
      <c r="J68" s="7">
        <f t="shared" ref="J68" si="152">+I68/H68-1</f>
        <v>-0.25217280974433798</v>
      </c>
      <c r="K68" s="2"/>
      <c r="L68" s="42" t="s">
        <v>5</v>
      </c>
      <c r="M68" s="6">
        <f>+SUM('[1]3.EXPORTACION POR TIPO'!F313:F324)/10000</f>
        <v>257.68283100000002</v>
      </c>
      <c r="N68" s="6">
        <f t="shared" ref="N68:S68" si="153">+SUM(C61:C68)+SUM(B69:B72)</f>
        <v>235.73749999999998</v>
      </c>
      <c r="O68" s="6">
        <f t="shared" si="153"/>
        <v>236.99679999999998</v>
      </c>
      <c r="P68" s="6">
        <f t="shared" si="153"/>
        <v>303.77679999999998</v>
      </c>
      <c r="Q68" s="6">
        <f t="shared" si="153"/>
        <v>392.99780000000004</v>
      </c>
      <c r="R68" s="67">
        <f t="shared" si="153"/>
        <v>350.04909999999995</v>
      </c>
      <c r="S68" s="37">
        <f t="shared" si="153"/>
        <v>291.47059999999999</v>
      </c>
      <c r="T68" s="37">
        <f t="shared" ref="T68" si="154">+SUM(I61:I68)+SUM(H69:H72)</f>
        <v>215.9692</v>
      </c>
      <c r="U68" s="78">
        <f t="shared" si="150"/>
        <v>-0.25903607430732289</v>
      </c>
      <c r="V68" s="7">
        <f t="shared" si="151"/>
        <v>-1.8410582785130081E-2</v>
      </c>
    </row>
    <row r="69" spans="1:22" x14ac:dyDescent="0.25">
      <c r="A69" s="42" t="s">
        <v>6</v>
      </c>
      <c r="B69" s="6">
        <f>+'[1]3.EXPORTACION POR TIPO'!F325/10000</f>
        <v>21.806999999999999</v>
      </c>
      <c r="C69" s="6">
        <f>+'[1]3.EXPORTACION POR TIPO'!F337/10000</f>
        <v>18.182400000000001</v>
      </c>
      <c r="D69" s="6">
        <f>+'[1]3.EXPORTACION POR TIPO'!F349/10000</f>
        <v>32.392699999999998</v>
      </c>
      <c r="E69" s="6">
        <f>+'[1]3.EXPORTACION POR TIPO'!F361/10000</f>
        <v>24.6998</v>
      </c>
      <c r="F69" s="6">
        <f>+'[1]3.EXPORTACION POR TIPO'!F373/10000</f>
        <v>31.705500000000001</v>
      </c>
      <c r="G69" s="6">
        <f>+'[1]3.EXPORTACION POR TIPO'!F385/10000</f>
        <v>27.073499999999999</v>
      </c>
      <c r="H69" s="67">
        <f>+'[1]3.EXPORTACION POR TIPO'!F397/10000</f>
        <v>23.800999999999998</v>
      </c>
      <c r="I69" s="37">
        <f>+'[1]3.EXPORTACION POR TIPO'!F409/10000</f>
        <v>18.675699999999999</v>
      </c>
      <c r="J69" s="7">
        <f t="shared" ref="J69" si="155">+I69/H69-1</f>
        <v>-0.21533969160959621</v>
      </c>
      <c r="K69" s="2"/>
      <c r="L69" s="42" t="s">
        <v>6</v>
      </c>
      <c r="M69" s="6">
        <f>+SUM('[1]3.EXPORTACION POR TIPO'!F314:F325)/10000</f>
        <v>257.65918700000003</v>
      </c>
      <c r="N69" s="6">
        <f t="shared" ref="N69:S69" si="156">+SUM(C61:C69)+SUM(B70:B72)</f>
        <v>232.1129</v>
      </c>
      <c r="O69" s="6">
        <f t="shared" si="156"/>
        <v>251.20709999999997</v>
      </c>
      <c r="P69" s="6">
        <f t="shared" si="156"/>
        <v>296.08389999999997</v>
      </c>
      <c r="Q69" s="6">
        <f t="shared" si="156"/>
        <v>400.00350000000009</v>
      </c>
      <c r="R69" s="67">
        <f t="shared" si="156"/>
        <v>345.4171</v>
      </c>
      <c r="S69" s="37">
        <f t="shared" si="156"/>
        <v>288.19809999999995</v>
      </c>
      <c r="T69" s="37">
        <f t="shared" ref="T69" si="157">+SUM(I61:I69)+SUM(H70:H72)</f>
        <v>210.84390000000002</v>
      </c>
      <c r="U69" s="78">
        <f t="shared" si="150"/>
        <v>-0.26840634966018151</v>
      </c>
      <c r="V69" s="7">
        <f t="shared" si="151"/>
        <v>-3.4425414890384753E-2</v>
      </c>
    </row>
    <row r="70" spans="1:22" x14ac:dyDescent="0.25">
      <c r="A70" s="42" t="s">
        <v>7</v>
      </c>
      <c r="B70" s="6">
        <f>+'[1]3.EXPORTACION POR TIPO'!F326/10000</f>
        <v>23.025600000000001</v>
      </c>
      <c r="C70" s="6">
        <f>+'[1]3.EXPORTACION POR TIPO'!F338/10000</f>
        <v>20.0336</v>
      </c>
      <c r="D70" s="6">
        <f>+'[1]3.EXPORTACION POR TIPO'!F350/10000</f>
        <v>33.433300000000003</v>
      </c>
      <c r="E70" s="6">
        <f>+'[1]3.EXPORTACION POR TIPO'!F362/10000</f>
        <v>31.363499999999998</v>
      </c>
      <c r="F70" s="6">
        <f>+'[1]3.EXPORTACION POR TIPO'!F374/10000</f>
        <v>31.7974</v>
      </c>
      <c r="G70" s="6">
        <f>+'[1]3.EXPORTACION POR TIPO'!F386/10000</f>
        <v>26.036000000000001</v>
      </c>
      <c r="H70" s="67">
        <f>+'[1]3.EXPORTACION POR TIPO'!F398/10000</f>
        <v>20.921900000000001</v>
      </c>
      <c r="I70" s="37">
        <f>+'[1]3.EXPORTACION POR TIPO'!F410/10000</f>
        <v>18.052</v>
      </c>
      <c r="J70" s="7">
        <f t="shared" ref="J70" si="158">+I70/H70-1</f>
        <v>-0.13717205416334088</v>
      </c>
      <c r="K70" s="2"/>
      <c r="L70" s="42" t="s">
        <v>7</v>
      </c>
      <c r="M70" s="6">
        <f>+SUM('[1]3.EXPORTACION POR TIPO'!F315:F326)/10000</f>
        <v>258.83072800000002</v>
      </c>
      <c r="N70" s="6">
        <f t="shared" ref="N70:S70" si="159">+SUM(C61:C70)+SUM(B71:B72)</f>
        <v>229.12090000000001</v>
      </c>
      <c r="O70" s="6">
        <f t="shared" si="159"/>
        <v>264.60679999999996</v>
      </c>
      <c r="P70" s="6">
        <f t="shared" si="159"/>
        <v>294.01409999999998</v>
      </c>
      <c r="Q70" s="6">
        <f t="shared" si="159"/>
        <v>400.43740000000003</v>
      </c>
      <c r="R70" s="67">
        <f t="shared" si="159"/>
        <v>339.65570000000002</v>
      </c>
      <c r="S70" s="37">
        <f t="shared" si="159"/>
        <v>283.08399999999995</v>
      </c>
      <c r="T70" s="37">
        <f t="shared" ref="T70" si="160">+SUM(I61:I70)+SUM(H71:H72)</f>
        <v>207.97399999999999</v>
      </c>
      <c r="U70" s="78">
        <f t="shared" si="150"/>
        <v>-0.26532760594028615</v>
      </c>
      <c r="V70" s="7">
        <f t="shared" si="151"/>
        <v>-4.7024778057430661E-2</v>
      </c>
    </row>
    <row r="71" spans="1:22" x14ac:dyDescent="0.25">
      <c r="A71" s="42" t="s">
        <v>8</v>
      </c>
      <c r="B71" s="6">
        <f>+'[1]3.EXPORTACION POR TIPO'!F327/10000</f>
        <v>18.2727</v>
      </c>
      <c r="C71" s="6">
        <f>+'[1]3.EXPORTACION POR TIPO'!F339/10000</f>
        <v>17.385999999999999</v>
      </c>
      <c r="D71" s="6">
        <f>+'[1]3.EXPORTACION POR TIPO'!F351/10000</f>
        <v>23.094899999999999</v>
      </c>
      <c r="E71" s="6">
        <f>+'[1]3.EXPORTACION POR TIPO'!F363/10000</f>
        <v>26.610399999999998</v>
      </c>
      <c r="F71" s="6">
        <f>+'[1]3.EXPORTACION POR TIPO'!F375/10000</f>
        <v>31.955200000000001</v>
      </c>
      <c r="G71" s="6">
        <f>+'[1]3.EXPORTACION POR TIPO'!F387/10000</f>
        <v>28.712700000000002</v>
      </c>
      <c r="H71" s="67">
        <f>+'[1]3.EXPORTACION POR TIPO'!F399/10000</f>
        <v>19.503599999999999</v>
      </c>
      <c r="I71" s="37">
        <f>+'[1]3.EXPORTACION POR TIPO'!F411/10000</f>
        <v>15.9665</v>
      </c>
      <c r="J71" s="7">
        <f t="shared" ref="J71" si="161">+I71/H71-1</f>
        <v>-0.18135626243360192</v>
      </c>
      <c r="K71" s="2"/>
      <c r="L71" s="42" t="s">
        <v>8</v>
      </c>
      <c r="M71" s="6">
        <f>+SUM('[1]3.EXPORTACION POR TIPO'!F316:F327)/10000</f>
        <v>258.33753100000001</v>
      </c>
      <c r="N71" s="6">
        <f t="shared" ref="N71:S71" si="162">+SUM(C61:C71)+SUM(B72)</f>
        <v>228.23419999999999</v>
      </c>
      <c r="O71" s="6">
        <f t="shared" si="162"/>
        <v>270.31569999999999</v>
      </c>
      <c r="P71" s="6">
        <f t="shared" si="162"/>
        <v>297.52959999999996</v>
      </c>
      <c r="Q71" s="6">
        <f t="shared" si="162"/>
        <v>405.78220000000005</v>
      </c>
      <c r="R71" s="67">
        <f t="shared" si="162"/>
        <v>336.41320000000002</v>
      </c>
      <c r="S71" s="37">
        <f t="shared" si="162"/>
        <v>273.87489999999997</v>
      </c>
      <c r="T71" s="37">
        <f t="shared" ref="T71" si="163">+SUM(I61:I71)+SUM(H72)</f>
        <v>204.43690000000001</v>
      </c>
      <c r="U71" s="78">
        <f t="shared" si="150"/>
        <v>-0.25353911585179933</v>
      </c>
      <c r="V71" s="7">
        <f t="shared" si="151"/>
        <v>-5.433437367719951E-2</v>
      </c>
    </row>
    <row r="72" spans="1:22" x14ac:dyDescent="0.25">
      <c r="A72" s="42" t="s">
        <v>9</v>
      </c>
      <c r="B72" s="6">
        <f>+'[1]3.EXPORTACION POR TIPO'!F328/10000</f>
        <v>22.0443</v>
      </c>
      <c r="C72" s="6">
        <f>+'[1]3.EXPORTACION POR TIPO'!F340/10000</f>
        <v>17.0718</v>
      </c>
      <c r="D72" s="6">
        <f>+'[1]3.EXPORTACION POR TIPO'!F352/10000</f>
        <v>22.113299999999999</v>
      </c>
      <c r="E72" s="6">
        <f>+'[1]3.EXPORTACION POR TIPO'!F364/10000</f>
        <v>37.055700000000002</v>
      </c>
      <c r="F72" s="6">
        <f>+'[1]3.EXPORTACION POR TIPO'!F376/10000</f>
        <v>26.125800000000002</v>
      </c>
      <c r="G72" s="6">
        <f>+'[1]3.EXPORTACION POR TIPO'!F388/10000</f>
        <v>26.008400000000002</v>
      </c>
      <c r="H72" s="67">
        <f>+'[1]3.EXPORTACION POR TIPO'!F400/10000</f>
        <v>18.626999999999999</v>
      </c>
      <c r="I72" s="37"/>
      <c r="J72" s="7"/>
      <c r="K72" s="2"/>
      <c r="L72" s="42" t="s">
        <v>9</v>
      </c>
      <c r="M72" s="6">
        <f>+SUM('[1]3.EXPORTACION POR TIPO'!F317:F328)/10000</f>
        <v>259.80773600000003</v>
      </c>
      <c r="N72" s="6">
        <f>+SUM(C61:C72)</f>
        <v>223.26169999999999</v>
      </c>
      <c r="O72" s="6">
        <f>+SUM(D61:D72)</f>
        <v>275.35719999999998</v>
      </c>
      <c r="P72" s="6">
        <f>+SUM(E61:E72)</f>
        <v>312.47199999999998</v>
      </c>
      <c r="Q72" s="6">
        <f>+SUM(F61:F72)</f>
        <v>394.85230000000007</v>
      </c>
      <c r="R72" s="67">
        <f>+SUM(G61:G72)</f>
        <v>336.29579999999999</v>
      </c>
      <c r="S72" s="37">
        <f t="shared" ref="S72" si="164">+SUM(H61:H72)</f>
        <v>266.49349999999998</v>
      </c>
      <c r="T72" s="37"/>
      <c r="U72" s="78"/>
      <c r="V72" s="7"/>
    </row>
    <row r="73" spans="1:22" ht="25.5" x14ac:dyDescent="0.25">
      <c r="A73" s="53" t="s">
        <v>13</v>
      </c>
      <c r="B73" s="54">
        <f>SUM(B61:B72)</f>
        <v>259.80773599999998</v>
      </c>
      <c r="C73" s="54">
        <f t="shared" ref="C73:G73" si="165">SUM(C61:C72)</f>
        <v>223.26169999999999</v>
      </c>
      <c r="D73" s="54">
        <f t="shared" si="165"/>
        <v>275.35719999999998</v>
      </c>
      <c r="E73" s="54">
        <f t="shared" si="165"/>
        <v>312.47199999999998</v>
      </c>
      <c r="F73" s="54">
        <f t="shared" si="165"/>
        <v>394.85230000000007</v>
      </c>
      <c r="G73" s="54">
        <f t="shared" si="165"/>
        <v>336.29579999999999</v>
      </c>
      <c r="H73" s="191">
        <f t="shared" ref="H73" si="166">SUM(H61:H72)</f>
        <v>266.49349999999998</v>
      </c>
      <c r="I73" s="191"/>
      <c r="J73" s="56"/>
      <c r="K73" s="3"/>
      <c r="L73" s="43" t="s">
        <v>14</v>
      </c>
      <c r="M73" s="46">
        <f>+AVERAGE(M61:M72)</f>
        <v>256.79822625000003</v>
      </c>
      <c r="N73" s="46">
        <f>+AVERAGE(N61:N72)</f>
        <v>240.0750645833333</v>
      </c>
      <c r="O73" s="46">
        <f t="shared" ref="O73:T73" si="167">+AVERAGE(O61:O72)</f>
        <v>237.30827499999998</v>
      </c>
      <c r="P73" s="46">
        <f t="shared" si="167"/>
        <v>299.88119166666667</v>
      </c>
      <c r="Q73" s="46">
        <f t="shared" si="167"/>
        <v>378.77222500000011</v>
      </c>
      <c r="R73" s="68">
        <f t="shared" si="167"/>
        <v>353.24786666666665</v>
      </c>
      <c r="S73" s="203">
        <f t="shared" si="167"/>
        <v>300.29570000000001</v>
      </c>
      <c r="T73" s="203">
        <f t="shared" si="167"/>
        <v>230.25519090909094</v>
      </c>
      <c r="U73" s="79">
        <f>+S73/R73-1</f>
        <v>-0.14990088168496596</v>
      </c>
      <c r="V73" s="75">
        <f>+POWER(S73/N73,0.2)-1</f>
        <v>4.5780192416785104E-2</v>
      </c>
    </row>
    <row r="74" spans="1:22" ht="26.25" thickBot="1" x14ac:dyDescent="0.3">
      <c r="A74" s="122" t="s">
        <v>12</v>
      </c>
      <c r="B74" s="123"/>
      <c r="C74" s="123">
        <f>+C73/B73-1</f>
        <v>-0.14066569595910716</v>
      </c>
      <c r="D74" s="123">
        <f t="shared" ref="D74:F74" si="168">+D73/C73-1</f>
        <v>0.23333827521693151</v>
      </c>
      <c r="E74" s="123">
        <f t="shared" si="168"/>
        <v>0.13478783195064459</v>
      </c>
      <c r="F74" s="123">
        <f t="shared" si="168"/>
        <v>0.26364058219616515</v>
      </c>
      <c r="G74" s="123">
        <f t="shared" ref="G74:H74" si="169">+G72/F72-1</f>
        <v>-4.4936422999487524E-3</v>
      </c>
      <c r="H74" s="127">
        <f t="shared" si="169"/>
        <v>-0.28380830808508029</v>
      </c>
      <c r="I74" s="241"/>
      <c r="J74" s="124"/>
      <c r="K74" s="3"/>
      <c r="L74" s="125" t="s">
        <v>12</v>
      </c>
      <c r="M74" s="126"/>
      <c r="N74" s="126">
        <f>+N73/M73-1</f>
        <v>-6.5121795858458453E-2</v>
      </c>
      <c r="O74" s="126">
        <f t="shared" ref="O74:S74" si="170">+O73/N73-1</f>
        <v>-1.1524685365118081E-2</v>
      </c>
      <c r="P74" s="126">
        <f t="shared" si="170"/>
        <v>0.2636777696296797</v>
      </c>
      <c r="Q74" s="126">
        <f t="shared" si="170"/>
        <v>0.26307429583988329</v>
      </c>
      <c r="R74" s="127">
        <f t="shared" si="170"/>
        <v>-6.7387090838916253E-2</v>
      </c>
      <c r="S74" s="128">
        <f t="shared" si="170"/>
        <v>-0.14990088168496596</v>
      </c>
      <c r="T74" s="128"/>
      <c r="U74" s="128"/>
      <c r="V74" s="129"/>
    </row>
  </sheetData>
  <mergeCells count="11">
    <mergeCell ref="A1:V1"/>
    <mergeCell ref="A2:V2"/>
    <mergeCell ref="A3:V3"/>
    <mergeCell ref="A5:J5"/>
    <mergeCell ref="L5:V5"/>
    <mergeCell ref="A23:J23"/>
    <mergeCell ref="L23:V23"/>
    <mergeCell ref="A41:J41"/>
    <mergeCell ref="L41:V41"/>
    <mergeCell ref="A59:J59"/>
    <mergeCell ref="L59:V59"/>
  </mergeCells>
  <hyperlinks>
    <hyperlink ref="X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162"/>
  <sheetViews>
    <sheetView workbookViewId="0">
      <selection activeCell="AB144" sqref="AB144"/>
    </sheetView>
  </sheetViews>
  <sheetFormatPr baseColWidth="10" defaultRowHeight="15" x14ac:dyDescent="0.25"/>
  <cols>
    <col min="1" max="1" width="11.85546875" style="1" customWidth="1"/>
    <col min="2" max="10" width="8.5703125" style="1" customWidth="1"/>
    <col min="11" max="11" width="5" style="1" customWidth="1"/>
    <col min="12" max="12" width="10.5703125" style="1" customWidth="1"/>
    <col min="13" max="21" width="8.5703125" style="1" customWidth="1"/>
    <col min="22" max="22" width="9.5703125" style="1" customWidth="1"/>
    <col min="23" max="23" width="11.42578125" style="1"/>
    <col min="24" max="24" width="14.42578125" style="1" bestFit="1" customWidth="1"/>
    <col min="25" max="16384" width="11.42578125" style="1"/>
  </cols>
  <sheetData>
    <row r="1" spans="1:24" ht="15.75" x14ac:dyDescent="0.25">
      <c r="A1" s="280" t="s">
        <v>24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34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4" ht="15.75" thickBot="1" x14ac:dyDescent="0.3">
      <c r="A5" s="274" t="s">
        <v>35</v>
      </c>
      <c r="B5" s="275"/>
      <c r="C5" s="275"/>
      <c r="D5" s="275"/>
      <c r="E5" s="275"/>
      <c r="F5" s="275"/>
      <c r="G5" s="275"/>
      <c r="H5" s="275"/>
      <c r="I5" s="275"/>
      <c r="J5" s="276"/>
      <c r="K5" s="2"/>
      <c r="L5" s="274" t="s">
        <v>36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197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R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198">
        <v>2022</v>
      </c>
      <c r="T6" s="40"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199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7">
        <f>+'[1]4.EXPORTACIONES POR ENVASE'!B388/10000</f>
        <v>12.475</v>
      </c>
      <c r="I7" s="37">
        <f>+'[1]4.EXPORTACIONES POR ENVASE'!B400/10000</f>
        <v>12.404299999999999</v>
      </c>
      <c r="J7" s="7">
        <f t="shared" ref="J7:J12" si="2">+I7/H7-1</f>
        <v>-5.6673346693386639E-3</v>
      </c>
      <c r="K7" s="2"/>
      <c r="L7" s="42" t="s">
        <v>10</v>
      </c>
      <c r="M7" s="6">
        <f>+SUM('[1]4.EXPORTACIONES POR ENVASE'!B305:B316)/10000</f>
        <v>196.161496</v>
      </c>
      <c r="N7" s="6">
        <f t="shared" ref="N7:T7" si="3">+SUM(C7)+SUM(B8:B18)</f>
        <v>208.87951699999999</v>
      </c>
      <c r="O7" s="6">
        <f t="shared" si="3"/>
        <v>190.9247</v>
      </c>
      <c r="P7" s="6">
        <f t="shared" si="3"/>
        <v>187.04910000000001</v>
      </c>
      <c r="Q7" s="6">
        <f t="shared" si="3"/>
        <v>191.40580000000003</v>
      </c>
      <c r="R7" s="6">
        <f t="shared" si="3"/>
        <v>201.93659999999997</v>
      </c>
      <c r="S7" s="67">
        <f t="shared" si="3"/>
        <v>218.27899999999997</v>
      </c>
      <c r="T7" s="37">
        <f t="shared" si="3"/>
        <v>198.54310000000001</v>
      </c>
      <c r="U7" s="78">
        <f t="shared" ref="U7:U13" si="4">+T7/S7-1</f>
        <v>-9.0415935568698647E-2</v>
      </c>
      <c r="V7" s="7">
        <f t="shared" ref="V7:V13" si="5">+POWER(T7/O7,0.2)-1</f>
        <v>7.8561177256168957E-3</v>
      </c>
    </row>
    <row r="8" spans="1:24" x14ac:dyDescent="0.25">
      <c r="A8" s="42" t="s">
        <v>11</v>
      </c>
      <c r="B8" s="199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7">
        <f>+'[1]4.EXPORTACIONES POR ENVASE'!B389/10000</f>
        <v>15.1296</v>
      </c>
      <c r="I8" s="37">
        <f>+'[1]4.EXPORTACIONES POR ENVASE'!B401/10000</f>
        <v>10.9305</v>
      </c>
      <c r="J8" s="7">
        <f t="shared" si="2"/>
        <v>-0.27754203680203038</v>
      </c>
      <c r="K8" s="2"/>
      <c r="L8" s="42" t="s">
        <v>11</v>
      </c>
      <c r="M8" s="6">
        <f>+SUM('[1]4.EXPORTACIONES POR ENVASE'!B306:B317)/10000</f>
        <v>195.874099</v>
      </c>
      <c r="N8" s="6">
        <f t="shared" ref="N8:T8" si="6">+SUM(C7:C8)+SUM(B9:B18)</f>
        <v>205.764917</v>
      </c>
      <c r="O8" s="6">
        <f t="shared" si="6"/>
        <v>192.1525</v>
      </c>
      <c r="P8" s="6">
        <f t="shared" si="6"/>
        <v>187.9537</v>
      </c>
      <c r="Q8" s="6">
        <f t="shared" si="6"/>
        <v>191.29660000000001</v>
      </c>
      <c r="R8" s="6">
        <f t="shared" si="6"/>
        <v>204.63569999999996</v>
      </c>
      <c r="S8" s="67">
        <f t="shared" si="6"/>
        <v>217.66669999999999</v>
      </c>
      <c r="T8" s="37">
        <f t="shared" si="6"/>
        <v>194.34399999999999</v>
      </c>
      <c r="U8" s="78">
        <f t="shared" si="4"/>
        <v>-0.10714868190678684</v>
      </c>
      <c r="V8" s="7">
        <f t="shared" si="5"/>
        <v>2.2706654828072992E-3</v>
      </c>
    </row>
    <row r="9" spans="1:24" x14ac:dyDescent="0.25">
      <c r="A9" s="42" t="s">
        <v>0</v>
      </c>
      <c r="B9" s="199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7">
        <f>+'[1]4.EXPORTACIONES POR ENVASE'!B390/10000</f>
        <v>17.780899999999999</v>
      </c>
      <c r="I9" s="37">
        <f>+'[1]4.EXPORTACIONES POR ENVASE'!B402/10000</f>
        <v>14.9224</v>
      </c>
      <c r="J9" s="7">
        <f t="shared" si="2"/>
        <v>-0.16076239110506219</v>
      </c>
      <c r="K9" s="2"/>
      <c r="L9" s="42" t="s">
        <v>0</v>
      </c>
      <c r="M9" s="6">
        <f>+SUM('[1]4.EXPORTACIONES POR ENVASE'!B307:B318)/10000</f>
        <v>196.72993699999998</v>
      </c>
      <c r="N9" s="6">
        <f t="shared" ref="N9:T9" si="7">+SUM(C7:C9)+SUM(B10:B18)</f>
        <v>203.82731699999999</v>
      </c>
      <c r="O9" s="6">
        <f t="shared" si="7"/>
        <v>191.17219999999998</v>
      </c>
      <c r="P9" s="6">
        <f t="shared" si="7"/>
        <v>188.01259999999999</v>
      </c>
      <c r="Q9" s="6">
        <f t="shared" si="7"/>
        <v>190.10899999999998</v>
      </c>
      <c r="R9" s="6">
        <f t="shared" si="7"/>
        <v>209.65290000000002</v>
      </c>
      <c r="S9" s="67">
        <f t="shared" si="7"/>
        <v>216.19379999999995</v>
      </c>
      <c r="T9" s="37">
        <f t="shared" si="7"/>
        <v>191.4855</v>
      </c>
      <c r="U9" s="78">
        <f t="shared" si="4"/>
        <v>-0.1142877362810587</v>
      </c>
      <c r="V9" s="7">
        <f t="shared" si="5"/>
        <v>3.2755267001616239E-4</v>
      </c>
    </row>
    <row r="10" spans="1:24" x14ac:dyDescent="0.25">
      <c r="A10" s="42" t="s">
        <v>1</v>
      </c>
      <c r="B10" s="199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7">
        <f>+'[1]4.EXPORTACIONES POR ENVASE'!B391/10000</f>
        <v>16.765599999999999</v>
      </c>
      <c r="I10" s="37">
        <f>+'[1]4.EXPORTACIONES POR ENVASE'!B403/10000</f>
        <v>11.3687</v>
      </c>
      <c r="J10" s="7">
        <f t="shared" si="2"/>
        <v>-0.32190318270744855</v>
      </c>
      <c r="K10" s="2"/>
      <c r="L10" s="42" t="s">
        <v>1</v>
      </c>
      <c r="M10" s="6">
        <f>+SUM('[1]4.EXPORTACIONES POR ENVASE'!B308:B319)/10000</f>
        <v>197.26620199999999</v>
      </c>
      <c r="N10" s="6">
        <f t="shared" ref="N10:T10" si="8">+SUM(C7:C10)+SUM(B11:B18)</f>
        <v>201.18985700000002</v>
      </c>
      <c r="O10" s="6">
        <f t="shared" si="8"/>
        <v>189.6986</v>
      </c>
      <c r="P10" s="6">
        <f t="shared" si="8"/>
        <v>190.4248</v>
      </c>
      <c r="Q10" s="6">
        <f t="shared" si="8"/>
        <v>191.10929999999996</v>
      </c>
      <c r="R10" s="6">
        <f t="shared" si="8"/>
        <v>209.57620000000003</v>
      </c>
      <c r="S10" s="67">
        <f t="shared" si="8"/>
        <v>215.30579999999998</v>
      </c>
      <c r="T10" s="37">
        <f t="shared" si="8"/>
        <v>186.08860000000001</v>
      </c>
      <c r="U10" s="78">
        <f t="shared" si="4"/>
        <v>-0.13570094256634035</v>
      </c>
      <c r="V10" s="7">
        <f t="shared" si="5"/>
        <v>-3.8353446967691607E-3</v>
      </c>
    </row>
    <row r="11" spans="1:24" x14ac:dyDescent="0.25">
      <c r="A11" s="42" t="s">
        <v>2</v>
      </c>
      <c r="B11" s="199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7">
        <f>+'[1]4.EXPORTACIONES POR ENVASE'!B392/10000</f>
        <v>17.795400000000001</v>
      </c>
      <c r="I11" s="37">
        <f>+'[1]4.EXPORTACIONES POR ENVASE'!B404/10000</f>
        <v>13.594099999999999</v>
      </c>
      <c r="J11" s="7">
        <f t="shared" si="2"/>
        <v>-0.23608910167796182</v>
      </c>
      <c r="K11" s="2"/>
      <c r="L11" s="42" t="s">
        <v>2</v>
      </c>
      <c r="M11" s="6">
        <f>+SUM('[1]4.EXPORTACIONES POR ENVASE'!B309:B320)/10000</f>
        <v>200.31826100000001</v>
      </c>
      <c r="N11" s="6">
        <f t="shared" ref="N11:T11" si="9">+SUM(C7:C11)+SUM(B12:B18)</f>
        <v>198.92325699999998</v>
      </c>
      <c r="O11" s="6">
        <f t="shared" si="9"/>
        <v>189.06710000000001</v>
      </c>
      <c r="P11" s="6">
        <f t="shared" si="9"/>
        <v>192.6628</v>
      </c>
      <c r="Q11" s="6">
        <f t="shared" si="9"/>
        <v>190.91739999999999</v>
      </c>
      <c r="R11" s="6">
        <f t="shared" si="9"/>
        <v>210.60540000000003</v>
      </c>
      <c r="S11" s="67">
        <f t="shared" si="9"/>
        <v>214.19499999999999</v>
      </c>
      <c r="T11" s="37">
        <f t="shared" si="9"/>
        <v>181.88729999999998</v>
      </c>
      <c r="U11" s="78">
        <f t="shared" si="4"/>
        <v>-0.1508331193538599</v>
      </c>
      <c r="V11" s="7">
        <f t="shared" si="5"/>
        <v>-7.7130434383814173E-3</v>
      </c>
    </row>
    <row r="12" spans="1:24" x14ac:dyDescent="0.25">
      <c r="A12" s="42" t="s">
        <v>3</v>
      </c>
      <c r="B12" s="199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7">
        <f>+'[1]4.EXPORTACIONES POR ENVASE'!B393/10000</f>
        <v>20.091799999999999</v>
      </c>
      <c r="I12" s="37">
        <f>+'[1]4.EXPORTACIONES POR ENVASE'!B405/10000</f>
        <v>12.290900000000001</v>
      </c>
      <c r="J12" s="7">
        <f t="shared" si="2"/>
        <v>-0.38826287341104326</v>
      </c>
      <c r="K12" s="2"/>
      <c r="L12" s="42" t="s">
        <v>3</v>
      </c>
      <c r="M12" s="6">
        <f>+SUM('[1]4.EXPORTACIONES POR ENVASE'!B310:B321)/10000</f>
        <v>196.99139000000002</v>
      </c>
      <c r="N12" s="6">
        <f t="shared" ref="N12:T12" si="10">+SUM(C7:C12)+SUM(B13:B18)</f>
        <v>200.9742</v>
      </c>
      <c r="O12" s="6">
        <f t="shared" si="10"/>
        <v>186.52350000000001</v>
      </c>
      <c r="P12" s="6">
        <f t="shared" si="10"/>
        <v>192.20160000000001</v>
      </c>
      <c r="Q12" s="6">
        <f t="shared" si="10"/>
        <v>193.4649</v>
      </c>
      <c r="R12" s="6">
        <f t="shared" si="10"/>
        <v>214.32600000000002</v>
      </c>
      <c r="S12" s="67">
        <f t="shared" si="10"/>
        <v>213.2176</v>
      </c>
      <c r="T12" s="37">
        <f t="shared" si="10"/>
        <v>174.0864</v>
      </c>
      <c r="U12" s="78">
        <f t="shared" si="4"/>
        <v>-0.18352706343191183</v>
      </c>
      <c r="V12" s="7">
        <f t="shared" si="5"/>
        <v>-1.3706303166561407E-2</v>
      </c>
    </row>
    <row r="13" spans="1:24" x14ac:dyDescent="0.25">
      <c r="A13" s="42" t="s">
        <v>4</v>
      </c>
      <c r="B13" s="199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7">
        <f>+'[1]4.EXPORTACIONES POR ENVASE'!B394/10000</f>
        <v>15.5764</v>
      </c>
      <c r="I13" s="37">
        <f>+'[1]4.EXPORTACIONES POR ENVASE'!B406/10000</f>
        <v>13.819699999999999</v>
      </c>
      <c r="J13" s="7">
        <f t="shared" ref="J13" si="11">+I13/H13-1</f>
        <v>-0.11277958963560264</v>
      </c>
      <c r="K13" s="2"/>
      <c r="L13" s="42" t="s">
        <v>4</v>
      </c>
      <c r="M13" s="6">
        <f>+SUM('[1]4.EXPORTACIONES POR ENVASE'!B311:B322)/10000</f>
        <v>196.04233000000002</v>
      </c>
      <c r="N13" s="6">
        <f t="shared" ref="N13:S13" si="12">+SUM(C7:C13)+SUM(B14:B18)</f>
        <v>201.87379999999999</v>
      </c>
      <c r="O13" s="6">
        <f t="shared" si="12"/>
        <v>188.58199999999999</v>
      </c>
      <c r="P13" s="6">
        <f t="shared" si="12"/>
        <v>189.82580000000002</v>
      </c>
      <c r="Q13" s="6">
        <f t="shared" si="12"/>
        <v>196.55169999999998</v>
      </c>
      <c r="R13" s="6">
        <f t="shared" si="12"/>
        <v>213.84559999999999</v>
      </c>
      <c r="S13" s="67">
        <f t="shared" si="12"/>
        <v>209.839</v>
      </c>
      <c r="T13" s="37">
        <f t="shared" ref="T13" si="13">+SUM(I7:I13)+SUM(H14:H18)</f>
        <v>172.3297</v>
      </c>
      <c r="U13" s="78">
        <f t="shared" si="4"/>
        <v>-0.17875275806689894</v>
      </c>
      <c r="V13" s="7">
        <f t="shared" si="5"/>
        <v>-1.7863211617065833E-2</v>
      </c>
    </row>
    <row r="14" spans="1:24" x14ac:dyDescent="0.25">
      <c r="A14" s="42" t="s">
        <v>5</v>
      </c>
      <c r="B14" s="199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7">
        <f>+'[1]4.EXPORTACIONES POR ENVASE'!B395/10000</f>
        <v>20.8583</v>
      </c>
      <c r="I14" s="37">
        <f>+'[1]4.EXPORTACIONES POR ENVASE'!B407/10000</f>
        <v>15.6594</v>
      </c>
      <c r="J14" s="7">
        <f t="shared" ref="J14" si="14">+I14/H14-1</f>
        <v>-0.24924850059688475</v>
      </c>
      <c r="K14" s="2"/>
      <c r="L14" s="42" t="s">
        <v>5</v>
      </c>
      <c r="M14" s="6">
        <f>+SUM('[1]4.EXPORTACIONES POR ENVASE'!B312:B323)/10000</f>
        <v>202.171232</v>
      </c>
      <c r="N14" s="6">
        <f t="shared" ref="N14:T14" si="15">+SUM(C7:C14)+SUM(B15:B18)</f>
        <v>198.90459999999999</v>
      </c>
      <c r="O14" s="6">
        <f t="shared" si="15"/>
        <v>187.69150000000002</v>
      </c>
      <c r="P14" s="6">
        <f t="shared" si="15"/>
        <v>188.88640000000004</v>
      </c>
      <c r="Q14" s="6">
        <f t="shared" si="15"/>
        <v>195.92619999999999</v>
      </c>
      <c r="R14" s="6">
        <f t="shared" si="15"/>
        <v>215.17150000000001</v>
      </c>
      <c r="S14" s="67">
        <f t="shared" si="15"/>
        <v>210.85160000000002</v>
      </c>
      <c r="T14" s="37">
        <f t="shared" si="15"/>
        <v>167.13079999999999</v>
      </c>
      <c r="U14" s="78">
        <f t="shared" ref="U14" si="16">+T14/S14-1</f>
        <v>-0.20735341823348752</v>
      </c>
      <c r="V14" s="7">
        <f t="shared" ref="V14" si="17">+POWER(T14/O14,0.2)-1</f>
        <v>-2.2937427684166845E-2</v>
      </c>
    </row>
    <row r="15" spans="1:24" x14ac:dyDescent="0.25">
      <c r="A15" s="42" t="s">
        <v>6</v>
      </c>
      <c r="B15" s="199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7">
        <f>+'[1]4.EXPORTACIONES POR ENVASE'!B396/10000</f>
        <v>17.391100000000002</v>
      </c>
      <c r="I15" s="37">
        <f>+'[1]4.EXPORTACIONES POR ENVASE'!B408/10000</f>
        <v>13.543200000000001</v>
      </c>
      <c r="J15" s="7">
        <f t="shared" ref="J15" si="18">+I15/H15-1</f>
        <v>-0.22125684976798476</v>
      </c>
      <c r="K15" s="2"/>
      <c r="L15" s="42" t="s">
        <v>6</v>
      </c>
      <c r="M15" s="6">
        <f>+SUM('[1]4.EXPORTACIONES POR ENVASE'!B313:B324)/10000</f>
        <v>202.838088</v>
      </c>
      <c r="N15" s="6">
        <f t="shared" ref="N15:T15" si="19">+SUM(C7:C15)+SUM(B16:B18)</f>
        <v>195.90799999999999</v>
      </c>
      <c r="O15" s="6">
        <f t="shared" si="19"/>
        <v>185.7938</v>
      </c>
      <c r="P15" s="6">
        <f t="shared" si="19"/>
        <v>190.334</v>
      </c>
      <c r="Q15" s="6">
        <f t="shared" si="19"/>
        <v>200.77289999999999</v>
      </c>
      <c r="R15" s="6">
        <f t="shared" si="19"/>
        <v>215.143</v>
      </c>
      <c r="S15" s="67">
        <f t="shared" si="19"/>
        <v>208.47320000000002</v>
      </c>
      <c r="T15" s="37">
        <f t="shared" si="19"/>
        <v>163.28289999999998</v>
      </c>
      <c r="U15" s="78">
        <f t="shared" ref="U15" si="20">+T15/S15-1</f>
        <v>-0.21676791069547563</v>
      </c>
      <c r="V15" s="7">
        <f t="shared" ref="V15" si="21">+POWER(T15/O15,0.2)-1</f>
        <v>-2.5499878614473892E-2</v>
      </c>
    </row>
    <row r="16" spans="1:24" x14ac:dyDescent="0.25">
      <c r="A16" s="42" t="s">
        <v>7</v>
      </c>
      <c r="B16" s="199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7">
        <f>+'[1]4.EXPORTACIONES POR ENVASE'!B397/10000</f>
        <v>16.453900000000001</v>
      </c>
      <c r="I16" s="37">
        <f>+'[1]4.EXPORTACIONES POR ENVASE'!B409/10000</f>
        <v>13.6516</v>
      </c>
      <c r="J16" s="7">
        <f t="shared" ref="J16" si="22">+I16/H16-1</f>
        <v>-0.17031220561690541</v>
      </c>
      <c r="K16" s="2"/>
      <c r="L16" s="42" t="s">
        <v>7</v>
      </c>
      <c r="M16" s="6">
        <f>+SUM('[1]4.EXPORTACIONES POR ENVASE'!B314:B325)/10000</f>
        <v>203.99690900000002</v>
      </c>
      <c r="N16" s="6">
        <f t="shared" ref="N16:T16" si="23">+SUM(C7:C16)+SUM(B17:B18)</f>
        <v>194.5378</v>
      </c>
      <c r="O16" s="6">
        <f t="shared" si="23"/>
        <v>185.8065</v>
      </c>
      <c r="P16" s="6">
        <f t="shared" si="23"/>
        <v>191.79490000000004</v>
      </c>
      <c r="Q16" s="6">
        <f t="shared" si="23"/>
        <v>200.67749999999998</v>
      </c>
      <c r="R16" s="6">
        <f t="shared" si="23"/>
        <v>215.02170000000001</v>
      </c>
      <c r="S16" s="67">
        <f t="shared" si="23"/>
        <v>206.56900000000002</v>
      </c>
      <c r="T16" s="37">
        <f t="shared" si="23"/>
        <v>160.48059999999998</v>
      </c>
      <c r="U16" s="78">
        <f t="shared" ref="U16" si="24">+T16/S16-1</f>
        <v>-0.22311382637278598</v>
      </c>
      <c r="V16" s="7">
        <f t="shared" ref="V16" si="25">+POWER(T16/O16,0.2)-1</f>
        <v>-2.8881276957515745E-2</v>
      </c>
    </row>
    <row r="17" spans="1:22" x14ac:dyDescent="0.25">
      <c r="A17" s="42" t="s">
        <v>8</v>
      </c>
      <c r="B17" s="199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7">
        <f>+'[1]4.EXPORTACIONES POR ENVASE'!B398/10000</f>
        <v>13.8079</v>
      </c>
      <c r="I17" s="37">
        <f>+'[1]4.EXPORTACIONES POR ENVASE'!B410/10000</f>
        <v>12.048400000000001</v>
      </c>
      <c r="J17" s="7">
        <f t="shared" ref="J17" si="26">+I17/H17-1</f>
        <v>-0.12742705262929188</v>
      </c>
      <c r="K17" s="2"/>
      <c r="L17" s="42" t="s">
        <v>8</v>
      </c>
      <c r="M17" s="6">
        <f>+SUM('[1]4.EXPORTACIONES POR ENVASE'!B315:B326)/10000</f>
        <v>205.27591199999998</v>
      </c>
      <c r="N17" s="6">
        <f t="shared" ref="N17:T17" si="27">+SUM(C7:C17)+SUM(B18)</f>
        <v>193.99569999999997</v>
      </c>
      <c r="O17" s="6">
        <f t="shared" si="27"/>
        <v>186.57170000000002</v>
      </c>
      <c r="P17" s="6">
        <f t="shared" si="27"/>
        <v>191.37610000000004</v>
      </c>
      <c r="Q17" s="6">
        <f t="shared" si="27"/>
        <v>201.73179999999996</v>
      </c>
      <c r="R17" s="6">
        <f t="shared" si="27"/>
        <v>217.36750000000001</v>
      </c>
      <c r="S17" s="67">
        <f t="shared" si="27"/>
        <v>201.47059999999999</v>
      </c>
      <c r="T17" s="37">
        <f t="shared" si="27"/>
        <v>158.72110000000001</v>
      </c>
      <c r="U17" s="78">
        <f t="shared" ref="U17" si="28">+T17/S17-1</f>
        <v>-0.21218728687957444</v>
      </c>
      <c r="V17" s="7">
        <f t="shared" ref="V17" si="29">+POWER(T17/O17,0.2)-1</f>
        <v>-3.1816272258347711E-2</v>
      </c>
    </row>
    <row r="18" spans="1:22" x14ac:dyDescent="0.25">
      <c r="A18" s="42" t="s">
        <v>9</v>
      </c>
      <c r="B18" s="199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7">
        <f>+'[1]4.EXPORTACIONES POR ENVASE'!B399/10000</f>
        <v>14.4879</v>
      </c>
      <c r="I18" s="37"/>
      <c r="J18" s="7"/>
      <c r="K18" s="2"/>
      <c r="L18" s="42" t="s">
        <v>9</v>
      </c>
      <c r="M18" s="6">
        <f>+SUM('[1]4.EXPORTACIONES POR ENVASE'!B316:B327)/10000</f>
        <v>207.15011699999999</v>
      </c>
      <c r="N18" s="6">
        <f t="shared" ref="N18:S18" si="30">+SUM(C7:C18)</f>
        <v>191.97369999999998</v>
      </c>
      <c r="O18" s="6">
        <f t="shared" si="30"/>
        <v>186.51860000000002</v>
      </c>
      <c r="P18" s="6">
        <f t="shared" si="30"/>
        <v>191.37660000000002</v>
      </c>
      <c r="Q18" s="6">
        <f t="shared" si="30"/>
        <v>201.57329999999996</v>
      </c>
      <c r="R18" s="6">
        <f t="shared" si="30"/>
        <v>220.32990000000001</v>
      </c>
      <c r="S18" s="67">
        <f t="shared" si="30"/>
        <v>198.6138</v>
      </c>
      <c r="T18" s="37"/>
      <c r="U18" s="78"/>
      <c r="V18" s="7"/>
    </row>
    <row r="19" spans="1:22" ht="25.5" x14ac:dyDescent="0.25">
      <c r="A19" s="53" t="s">
        <v>13</v>
      </c>
      <c r="B19" s="200">
        <f>SUM(B7:B18)</f>
        <v>207.15011699999997</v>
      </c>
      <c r="C19" s="54">
        <f t="shared" ref="C19:F19" si="31">SUM(C7:C18)</f>
        <v>191.97369999999998</v>
      </c>
      <c r="D19" s="54">
        <f t="shared" si="31"/>
        <v>186.51860000000002</v>
      </c>
      <c r="E19" s="54">
        <f t="shared" si="31"/>
        <v>191.37660000000002</v>
      </c>
      <c r="F19" s="54">
        <f t="shared" si="31"/>
        <v>201.57329999999996</v>
      </c>
      <c r="G19" s="54">
        <f t="shared" ref="G19:H19" si="32">SUM(G7:G18)</f>
        <v>220.32990000000001</v>
      </c>
      <c r="H19" s="191">
        <f t="shared" si="32"/>
        <v>198.6138</v>
      </c>
      <c r="I19" s="191"/>
      <c r="J19" s="56"/>
      <c r="K19" s="3"/>
      <c r="L19" s="43" t="s">
        <v>14</v>
      </c>
      <c r="M19" s="46">
        <f t="shared" ref="M19" si="33">+AVERAGE(M7:M18)</f>
        <v>200.06799775000002</v>
      </c>
      <c r="N19" s="46">
        <f>+AVERAGE(N7:N18)</f>
        <v>199.72938875</v>
      </c>
      <c r="O19" s="46">
        <f t="shared" ref="O19:S19" si="34">+AVERAGE(O7:O18)</f>
        <v>188.37522499999997</v>
      </c>
      <c r="P19" s="46">
        <f t="shared" si="34"/>
        <v>190.15820000000005</v>
      </c>
      <c r="Q19" s="46">
        <f t="shared" si="34"/>
        <v>195.46136666666663</v>
      </c>
      <c r="R19" s="46">
        <f t="shared" si="34"/>
        <v>212.30100000000002</v>
      </c>
      <c r="S19" s="237">
        <f t="shared" si="34"/>
        <v>210.88959166666666</v>
      </c>
      <c r="T19" s="203">
        <f t="shared" ref="T19" si="35">+AVERAGE(T7:T18)</f>
        <v>177.12545454545455</v>
      </c>
      <c r="U19" s="79">
        <f t="shared" ref="U19" si="36">+R19/Q19-1</f>
        <v>8.6153256884011986E-2</v>
      </c>
      <c r="V19" s="75">
        <f t="shared" ref="V19" si="37">+POWER(R19/M19,0.2)-1</f>
        <v>1.1940279021910971E-2</v>
      </c>
    </row>
    <row r="20" spans="1:22" ht="25.5" x14ac:dyDescent="0.25">
      <c r="A20" s="57" t="s">
        <v>15</v>
      </c>
      <c r="B20" s="201">
        <f t="shared" ref="B20:G20" si="38">+B19/B$55</f>
        <v>0.79732120318830846</v>
      </c>
      <c r="C20" s="58">
        <f t="shared" si="38"/>
        <v>0.85985875780865417</v>
      </c>
      <c r="D20" s="58">
        <f t="shared" si="38"/>
        <v>0.67736936700062089</v>
      </c>
      <c r="E20" s="58">
        <f t="shared" si="38"/>
        <v>0.61268980018875974</v>
      </c>
      <c r="F20" s="58">
        <f t="shared" si="38"/>
        <v>0.51050950582668264</v>
      </c>
      <c r="G20" s="58">
        <f t="shared" si="38"/>
        <v>0.65516716389772467</v>
      </c>
      <c r="H20" s="195">
        <f t="shared" ref="H20" si="39">+H19/H$55</f>
        <v>0.74634238727292812</v>
      </c>
      <c r="I20" s="195"/>
      <c r="J20" s="59"/>
      <c r="K20" s="3"/>
      <c r="L20" s="44" t="s">
        <v>15</v>
      </c>
      <c r="M20" s="48">
        <f t="shared" ref="M20:R20" si="40">+M19/M$55</f>
        <v>0.77908673141007179</v>
      </c>
      <c r="N20" s="48">
        <f t="shared" si="40"/>
        <v>0.83194539708175452</v>
      </c>
      <c r="O20" s="48">
        <f t="shared" si="40"/>
        <v>0.7937989504378582</v>
      </c>
      <c r="P20" s="48">
        <f t="shared" si="40"/>
        <v>0.63430349860640234</v>
      </c>
      <c r="Q20" s="48">
        <f t="shared" si="40"/>
        <v>0.5160766095311653</v>
      </c>
      <c r="R20" s="48">
        <f t="shared" si="40"/>
        <v>0.60100457597387735</v>
      </c>
      <c r="S20" s="195">
        <f t="shared" ref="S20:T20" si="41">+S19/S$55</f>
        <v>0.70300922410402811</v>
      </c>
      <c r="T20" s="193">
        <f t="shared" si="41"/>
        <v>0.76948604999965042</v>
      </c>
      <c r="U20" s="72"/>
      <c r="V20" s="76"/>
    </row>
    <row r="21" spans="1:22" ht="26.25" thickBot="1" x14ac:dyDescent="0.3">
      <c r="A21" s="60" t="s">
        <v>12</v>
      </c>
      <c r="B21" s="202"/>
      <c r="C21" s="62">
        <f>+C19/B19-1</f>
        <v>-7.3262893691727893E-2</v>
      </c>
      <c r="D21" s="62">
        <f t="shared" ref="D21:H21" si="42">+D19/C19-1</f>
        <v>-2.8415871549071325E-2</v>
      </c>
      <c r="E21" s="62">
        <f t="shared" si="42"/>
        <v>2.6045659789425857E-2</v>
      </c>
      <c r="F21" s="62">
        <f t="shared" si="42"/>
        <v>5.328080862550566E-2</v>
      </c>
      <c r="G21" s="62">
        <f t="shared" si="42"/>
        <v>9.3051014196821047E-2</v>
      </c>
      <c r="H21" s="196">
        <f t="shared" si="42"/>
        <v>-9.856174763388903E-2</v>
      </c>
      <c r="I21" s="196"/>
      <c r="J21" s="63"/>
      <c r="K21" s="2"/>
      <c r="L21" s="45" t="s">
        <v>12</v>
      </c>
      <c r="M21" s="49"/>
      <c r="N21" s="50">
        <f>+N19/M19-1</f>
        <v>-1.6924695793834044E-3</v>
      </c>
      <c r="O21" s="50">
        <f t="shared" ref="O21:T21" si="43">+O19/N19-1</f>
        <v>-5.6847736935759396E-2</v>
      </c>
      <c r="P21" s="50">
        <f t="shared" si="43"/>
        <v>9.4650185553863952E-3</v>
      </c>
      <c r="Q21" s="50">
        <f t="shared" si="43"/>
        <v>2.7888182926987026E-2</v>
      </c>
      <c r="R21" s="50">
        <f t="shared" si="43"/>
        <v>8.6153256884011986E-2</v>
      </c>
      <c r="S21" s="196">
        <f t="shared" si="43"/>
        <v>-6.648147363099377E-3</v>
      </c>
      <c r="T21" s="192">
        <f t="shared" si="43"/>
        <v>-0.16010338326502105</v>
      </c>
      <c r="U21" s="73"/>
      <c r="V21" s="52"/>
    </row>
    <row r="22" spans="1:22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2" ht="15.75" thickBot="1" x14ac:dyDescent="0.3">
      <c r="A23" s="274" t="s">
        <v>37</v>
      </c>
      <c r="B23" s="275"/>
      <c r="C23" s="275"/>
      <c r="D23" s="275"/>
      <c r="E23" s="275"/>
      <c r="F23" s="275"/>
      <c r="G23" s="275"/>
      <c r="H23" s="275"/>
      <c r="I23" s="275"/>
      <c r="J23" s="276"/>
      <c r="K23" s="2"/>
      <c r="L23" s="274" t="s">
        <v>38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2" ht="38.25" x14ac:dyDescent="0.25">
      <c r="A24" s="38"/>
      <c r="B24" s="197">
        <v>2016</v>
      </c>
      <c r="C24" s="39">
        <f>+B24+1</f>
        <v>2017</v>
      </c>
      <c r="D24" s="39">
        <f t="shared" ref="D24:G24" si="44">+C24+1</f>
        <v>2018</v>
      </c>
      <c r="E24" s="39">
        <f t="shared" si="44"/>
        <v>2019</v>
      </c>
      <c r="F24" s="39">
        <f t="shared" si="44"/>
        <v>2020</v>
      </c>
      <c r="G24" s="39">
        <f t="shared" si="44"/>
        <v>2021</v>
      </c>
      <c r="H24" s="198">
        <v>2022</v>
      </c>
      <c r="I24" s="40">
        <v>2023</v>
      </c>
      <c r="J24" s="41" t="s">
        <v>16</v>
      </c>
      <c r="K24" s="2"/>
      <c r="L24" s="65"/>
      <c r="M24" s="64">
        <v>2016</v>
      </c>
      <c r="N24" s="64">
        <f>+M24+1</f>
        <v>2017</v>
      </c>
      <c r="O24" s="64">
        <f t="shared" ref="O24:Q24" si="45">+N24+1</f>
        <v>2018</v>
      </c>
      <c r="P24" s="64">
        <f t="shared" si="45"/>
        <v>2019</v>
      </c>
      <c r="Q24" s="64">
        <f t="shared" si="45"/>
        <v>2020</v>
      </c>
      <c r="R24" s="64">
        <f t="shared" ref="R24" si="46">+Q24+1</f>
        <v>2021</v>
      </c>
      <c r="S24" s="198">
        <v>2022</v>
      </c>
      <c r="T24" s="40">
        <v>2023</v>
      </c>
      <c r="U24" s="77" t="s">
        <v>16</v>
      </c>
      <c r="V24" s="74" t="s">
        <v>21</v>
      </c>
    </row>
    <row r="25" spans="1:22" x14ac:dyDescent="0.25">
      <c r="A25" s="42" t="s">
        <v>10</v>
      </c>
      <c r="B25" s="199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7">
        <f>+'[1]4.EXPORTACIONES POR ENVASE'!C388/10000</f>
        <v>5.5629999999999997</v>
      </c>
      <c r="I25" s="37">
        <f>+'[1]4.EXPORTACIONES POR ENVASE'!C400/10000</f>
        <v>3.476</v>
      </c>
      <c r="J25" s="7">
        <f t="shared" ref="J25:J30" si="47">+I25/H25-1</f>
        <v>-0.37515728923242853</v>
      </c>
      <c r="K25" s="2"/>
      <c r="L25" s="42" t="s">
        <v>10</v>
      </c>
      <c r="M25" s="6">
        <f>+SUM('[1]3.EXPORTACION POR TIPO'!C306:C317)/10000</f>
        <v>220.249706</v>
      </c>
      <c r="N25" s="6">
        <f t="shared" ref="N25:T25" si="48">+SUM(C25)+SUM(B26:B36)</f>
        <v>52.015313999999996</v>
      </c>
      <c r="O25" s="6">
        <f t="shared" si="48"/>
        <v>28.141000000000002</v>
      </c>
      <c r="P25" s="6">
        <f t="shared" si="48"/>
        <v>99.095399999999984</v>
      </c>
      <c r="Q25" s="6">
        <f t="shared" si="48"/>
        <v>137.75839999999999</v>
      </c>
      <c r="R25" s="6">
        <f t="shared" si="48"/>
        <v>172.85930000000002</v>
      </c>
      <c r="S25" s="67">
        <f t="shared" si="48"/>
        <v>112.75760000000001</v>
      </c>
      <c r="T25" s="37">
        <f t="shared" si="48"/>
        <v>65.415399999999991</v>
      </c>
      <c r="U25" s="78">
        <f t="shared" ref="U25:U35" si="49">+T25/S25-1</f>
        <v>-0.4198581736397371</v>
      </c>
      <c r="V25" s="7">
        <f t="shared" ref="V25:V35" si="50">+POWER(T25/O25,0.2)-1</f>
        <v>0.1837720864954826</v>
      </c>
    </row>
    <row r="26" spans="1:22" x14ac:dyDescent="0.25">
      <c r="A26" s="42" t="s">
        <v>11</v>
      </c>
      <c r="B26" s="199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7">
        <f>+'[1]4.EXPORTACIONES POR ENVASE'!C389/10000</f>
        <v>6.4576000000000002</v>
      </c>
      <c r="I26" s="37">
        <f>+'[1]4.EXPORTACIONES POR ENVASE'!C401/10000</f>
        <v>3.536</v>
      </c>
      <c r="J26" s="7">
        <f t="shared" si="47"/>
        <v>-0.45242814667988107</v>
      </c>
      <c r="K26" s="2"/>
      <c r="L26" s="42" t="s">
        <v>11</v>
      </c>
      <c r="M26" s="6">
        <f>+SUM('[1]3.EXPORTACION POR TIPO'!C307:C318)/10000</f>
        <v>220.99981699999998</v>
      </c>
      <c r="N26" s="6">
        <f t="shared" ref="N26:S26" si="51">+SUM(C25:C26)+SUM(B27:B36)</f>
        <v>48.693307999999995</v>
      </c>
      <c r="O26" s="6">
        <f t="shared" si="51"/>
        <v>28.399500000000003</v>
      </c>
      <c r="P26" s="6">
        <f t="shared" si="51"/>
        <v>103.60830000000001</v>
      </c>
      <c r="Q26" s="6">
        <f t="shared" si="51"/>
        <v>159.25029999999998</v>
      </c>
      <c r="R26" s="6">
        <f t="shared" si="51"/>
        <v>154.03870000000001</v>
      </c>
      <c r="S26" s="67">
        <f t="shared" si="51"/>
        <v>109.405</v>
      </c>
      <c r="T26" s="37">
        <f t="shared" ref="T26" si="52">+SUM(I25:I26)+SUM(H27:H36)</f>
        <v>62.493799999999993</v>
      </c>
      <c r="U26" s="78">
        <f t="shared" si="49"/>
        <v>-0.42878479045747464</v>
      </c>
      <c r="V26" s="7">
        <f t="shared" si="50"/>
        <v>0.17086075046947347</v>
      </c>
    </row>
    <row r="27" spans="1:22" x14ac:dyDescent="0.25">
      <c r="A27" s="42" t="s">
        <v>0</v>
      </c>
      <c r="B27" s="199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7">
        <f>+'[1]4.EXPORTACIONES POR ENVASE'!C390/10000</f>
        <v>7.5347</v>
      </c>
      <c r="I27" s="37">
        <f>+'[1]4.EXPORTACIONES POR ENVASE'!C402/10000</f>
        <v>4.1433999999999997</v>
      </c>
      <c r="J27" s="7">
        <f t="shared" si="47"/>
        <v>-0.45009091271052604</v>
      </c>
      <c r="K27" s="2"/>
      <c r="L27" s="42" t="s">
        <v>0</v>
      </c>
      <c r="M27" s="6">
        <f>+SUM('[1]3.EXPORTACION POR TIPO'!C308:C319)/10000</f>
        <v>218.70459499999998</v>
      </c>
      <c r="N27" s="6">
        <f t="shared" ref="N27:S27" si="53">+SUM(C25:C27)+SUM(B28:B36)</f>
        <v>46.602707999999993</v>
      </c>
      <c r="O27" s="6">
        <f t="shared" si="53"/>
        <v>29.247500000000002</v>
      </c>
      <c r="P27" s="6">
        <f t="shared" si="53"/>
        <v>107.73239999999998</v>
      </c>
      <c r="Q27" s="6">
        <f t="shared" si="53"/>
        <v>167.95459999999997</v>
      </c>
      <c r="R27" s="6">
        <f t="shared" si="53"/>
        <v>150.0264</v>
      </c>
      <c r="S27" s="67">
        <f t="shared" si="53"/>
        <v>105.4346</v>
      </c>
      <c r="T27" s="37">
        <f t="shared" ref="T27" si="54">+SUM(I25:I27)+SUM(H28:H36)</f>
        <v>59.102500000000006</v>
      </c>
      <c r="U27" s="78">
        <f t="shared" si="49"/>
        <v>-0.43943923531743845</v>
      </c>
      <c r="V27" s="7">
        <f t="shared" si="50"/>
        <v>0.1510744665986008</v>
      </c>
    </row>
    <row r="28" spans="1:22" x14ac:dyDescent="0.25">
      <c r="A28" s="42" t="s">
        <v>1</v>
      </c>
      <c r="B28" s="199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7">
        <f>+'[1]4.EXPORTACIONES POR ENVASE'!C391/10000</f>
        <v>8.6419999999999995</v>
      </c>
      <c r="I28" s="37">
        <f>+'[1]4.EXPORTACIONES POR ENVASE'!C403/10000</f>
        <v>3.9096000000000002</v>
      </c>
      <c r="J28" s="7">
        <f t="shared" si="47"/>
        <v>-0.5476047211293682</v>
      </c>
      <c r="K28" s="2"/>
      <c r="L28" s="42" t="s">
        <v>1</v>
      </c>
      <c r="M28" s="6">
        <f>+SUM('[1]3.EXPORTACION POR TIPO'!C309:C320)/10000</f>
        <v>215.811271</v>
      </c>
      <c r="N28" s="6">
        <f t="shared" ref="N28:S28" si="55">+SUM(C25:C28)+SUM(B29:B36)</f>
        <v>44.121337999999994</v>
      </c>
      <c r="O28" s="6">
        <f t="shared" si="55"/>
        <v>31.526899999999998</v>
      </c>
      <c r="P28" s="6">
        <f t="shared" si="55"/>
        <v>109.5654</v>
      </c>
      <c r="Q28" s="6">
        <f t="shared" si="55"/>
        <v>174.63549999999998</v>
      </c>
      <c r="R28" s="6">
        <f t="shared" si="55"/>
        <v>151.34570000000002</v>
      </c>
      <c r="S28" s="67">
        <f t="shared" si="55"/>
        <v>100.2556</v>
      </c>
      <c r="T28" s="37">
        <f t="shared" ref="T28" si="56">+SUM(I25:I28)+SUM(H29:H36)</f>
        <v>54.370099999999994</v>
      </c>
      <c r="U28" s="78">
        <f t="shared" si="49"/>
        <v>-0.45768515673937427</v>
      </c>
      <c r="V28" s="7">
        <f t="shared" si="50"/>
        <v>0.11515637771374099</v>
      </c>
    </row>
    <row r="29" spans="1:22" x14ac:dyDescent="0.25">
      <c r="A29" s="42" t="s">
        <v>2</v>
      </c>
      <c r="B29" s="199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7">
        <f>+'[1]4.EXPORTACIONES POR ENVASE'!C392/10000</f>
        <v>5.5431999999999997</v>
      </c>
      <c r="I29" s="37">
        <f>+'[1]4.EXPORTACIONES POR ENVASE'!C404/10000</f>
        <v>4.03</v>
      </c>
      <c r="J29" s="7">
        <f t="shared" si="47"/>
        <v>-0.27298311444652901</v>
      </c>
      <c r="K29" s="2"/>
      <c r="L29" s="42" t="s">
        <v>2</v>
      </c>
      <c r="M29" s="6">
        <f>+SUM('[1]3.EXPORTACION POR TIPO'!C310:C321)/10000</f>
        <v>215.96569899999997</v>
      </c>
      <c r="N29" s="6">
        <f t="shared" ref="N29:S29" si="57">+SUM(C25:C29)+SUM(B30:B36)</f>
        <v>41.016918000000004</v>
      </c>
      <c r="O29" s="6">
        <f t="shared" si="57"/>
        <v>34.0334</v>
      </c>
      <c r="P29" s="6">
        <f t="shared" si="57"/>
        <v>110.97560000000001</v>
      </c>
      <c r="Q29" s="6">
        <f t="shared" si="57"/>
        <v>183.54849999999999</v>
      </c>
      <c r="R29" s="6">
        <f t="shared" si="57"/>
        <v>149.09029999999998</v>
      </c>
      <c r="S29" s="67">
        <f t="shared" si="57"/>
        <v>93.653500000000008</v>
      </c>
      <c r="T29" s="37">
        <f t="shared" ref="T29" si="58">+SUM(I25:I29)+SUM(H30:H36)</f>
        <v>52.856899999999996</v>
      </c>
      <c r="U29" s="78">
        <f t="shared" si="49"/>
        <v>-0.43561212341236588</v>
      </c>
      <c r="V29" s="7">
        <f t="shared" si="50"/>
        <v>9.204182003271888E-2</v>
      </c>
    </row>
    <row r="30" spans="1:22" x14ac:dyDescent="0.25">
      <c r="A30" s="42" t="s">
        <v>3</v>
      </c>
      <c r="B30" s="199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7">
        <f>+'[1]4.EXPORTACIONES POR ENVASE'!C393/10000</f>
        <v>5.6905000000000001</v>
      </c>
      <c r="I30" s="37">
        <f>+'[1]4.EXPORTACIONES POR ENVASE'!C405/10000</f>
        <v>2.6598999999999999</v>
      </c>
      <c r="J30" s="7">
        <f t="shared" si="47"/>
        <v>-0.53257183024338817</v>
      </c>
      <c r="K30" s="2"/>
      <c r="L30" s="42" t="s">
        <v>3</v>
      </c>
      <c r="M30" s="6">
        <f>+SUM('[1]3.EXPORTACION POR TIPO'!C311:C322)/10000</f>
        <v>211.06281200000001</v>
      </c>
      <c r="N30" s="6">
        <f t="shared" ref="N30:S30" si="59">+SUM(C25:C30)+SUM(B31:B36)</f>
        <v>39.987917999999993</v>
      </c>
      <c r="O30" s="6">
        <f t="shared" si="59"/>
        <v>33.272000000000006</v>
      </c>
      <c r="P30" s="6">
        <f t="shared" si="59"/>
        <v>115.56800000000001</v>
      </c>
      <c r="Q30" s="6">
        <f t="shared" si="59"/>
        <v>188.904</v>
      </c>
      <c r="R30" s="6">
        <f t="shared" si="59"/>
        <v>147.63259999999997</v>
      </c>
      <c r="S30" s="67">
        <f t="shared" si="59"/>
        <v>88.807199999999995</v>
      </c>
      <c r="T30" s="37">
        <f t="shared" ref="T30" si="60">+SUM(I25:I30)+SUM(H31:H36)</f>
        <v>49.826300000000003</v>
      </c>
      <c r="U30" s="78">
        <f t="shared" si="49"/>
        <v>-0.4389385094902214</v>
      </c>
      <c r="V30" s="7">
        <f t="shared" si="50"/>
        <v>8.4116479792130994E-2</v>
      </c>
    </row>
    <row r="31" spans="1:22" x14ac:dyDescent="0.25">
      <c r="A31" s="42" t="s">
        <v>4</v>
      </c>
      <c r="B31" s="199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7">
        <f>+'[1]4.EXPORTACIONES POR ENVASE'!C394/10000</f>
        <v>2.9962</v>
      </c>
      <c r="I31" s="37">
        <f>+'[1]4.EXPORTACIONES POR ENVASE'!C406/10000</f>
        <v>3.1694</v>
      </c>
      <c r="J31" s="7">
        <f t="shared" ref="J31" si="61">+I31/H31-1</f>
        <v>5.7806554969628277E-2</v>
      </c>
      <c r="K31" s="2"/>
      <c r="L31" s="42" t="s">
        <v>4</v>
      </c>
      <c r="M31" s="6">
        <f>+SUM('[1]3.EXPORTACION POR TIPO'!C312:C323)/10000</f>
        <v>209.828587</v>
      </c>
      <c r="N31" s="6">
        <f t="shared" ref="N31:S31" si="62">+SUM(C25:C31)+SUM(B32:B36)</f>
        <v>38.562938000000003</v>
      </c>
      <c r="O31" s="6">
        <f t="shared" si="62"/>
        <v>36.476399999999998</v>
      </c>
      <c r="P31" s="6">
        <f t="shared" si="62"/>
        <v>119.5239</v>
      </c>
      <c r="Q31" s="6">
        <f t="shared" si="62"/>
        <v>193.96609999999998</v>
      </c>
      <c r="R31" s="6">
        <f t="shared" si="62"/>
        <v>141.536</v>
      </c>
      <c r="S31" s="67">
        <f t="shared" si="62"/>
        <v>83.530100000000004</v>
      </c>
      <c r="T31" s="37">
        <f t="shared" ref="T31" si="63">+SUM(I25:I31)+SUM(H32:H36)</f>
        <v>49.999500000000005</v>
      </c>
      <c r="U31" s="78">
        <f t="shared" si="49"/>
        <v>-0.40141936858689264</v>
      </c>
      <c r="V31" s="7">
        <f t="shared" si="50"/>
        <v>6.5100867400162299E-2</v>
      </c>
    </row>
    <row r="32" spans="1:22" x14ac:dyDescent="0.25">
      <c r="A32" s="42" t="s">
        <v>5</v>
      </c>
      <c r="B32" s="199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7">
        <f>+'[1]4.EXPORTACIONES POR ENVASE'!C395/10000</f>
        <v>4.3624999999999998</v>
      </c>
      <c r="I32" s="37">
        <f>+'[1]4.EXPORTACIONES POR ENVASE'!C407/10000</f>
        <v>3.2014999999999998</v>
      </c>
      <c r="J32" s="7">
        <f t="shared" ref="J32" si="64">+I32/H32-1</f>
        <v>-0.26613180515759316</v>
      </c>
      <c r="K32" s="2"/>
      <c r="L32" s="42" t="s">
        <v>5</v>
      </c>
      <c r="M32" s="6">
        <f>+SUM('[1]3.EXPORTACION POR TIPO'!C313:C324)/10000</f>
        <v>215.70240499999997</v>
      </c>
      <c r="N32" s="6">
        <f t="shared" ref="N32:S32" si="65">+SUM(C25:C32)+SUM(B33:B36)</f>
        <v>36.833100000000002</v>
      </c>
      <c r="O32" s="6">
        <f t="shared" si="65"/>
        <v>49.305500000000002</v>
      </c>
      <c r="P32" s="6">
        <f t="shared" si="65"/>
        <v>114.76990000000001</v>
      </c>
      <c r="Q32" s="6">
        <f t="shared" si="65"/>
        <v>197.07490000000001</v>
      </c>
      <c r="R32" s="6">
        <f t="shared" si="65"/>
        <v>134.8725</v>
      </c>
      <c r="S32" s="67">
        <f t="shared" si="65"/>
        <v>80.241699999999994</v>
      </c>
      <c r="T32" s="37">
        <f t="shared" ref="T32" si="66">+SUM(I25:I32)+SUM(H33:H36)</f>
        <v>48.838499999999996</v>
      </c>
      <c r="U32" s="78">
        <f t="shared" si="49"/>
        <v>-0.39135761081831522</v>
      </c>
      <c r="V32" s="7">
        <f t="shared" si="50"/>
        <v>-1.9015298873208408E-3</v>
      </c>
    </row>
    <row r="33" spans="1:22" x14ac:dyDescent="0.25">
      <c r="A33" s="42" t="s">
        <v>6</v>
      </c>
      <c r="B33" s="199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7">
        <f>+'[1]4.EXPORTACIONES POR ENVASE'!C396/10000</f>
        <v>6.4099000000000004</v>
      </c>
      <c r="I33" s="37">
        <f>+'[1]4.EXPORTACIONES POR ENVASE'!C408/10000</f>
        <v>5.1325000000000003</v>
      </c>
      <c r="J33" s="7">
        <f t="shared" ref="J33" si="67">+I33/H33-1</f>
        <v>-0.19928548027270321</v>
      </c>
      <c r="K33" s="2"/>
      <c r="L33" s="42" t="s">
        <v>6</v>
      </c>
      <c r="M33" s="6">
        <f>+SUM('[1]3.EXPORTACION POR TIPO'!C314:C325)/10000</f>
        <v>215.18694300000001</v>
      </c>
      <c r="N33" s="6">
        <f t="shared" ref="N33:S33" si="68">+SUM(C25:C33)+SUM(B34:B36)</f>
        <v>36.205100000000002</v>
      </c>
      <c r="O33" s="6">
        <f t="shared" si="68"/>
        <v>65.413499999999999</v>
      </c>
      <c r="P33" s="6">
        <f t="shared" si="68"/>
        <v>105.6328</v>
      </c>
      <c r="Q33" s="6">
        <f t="shared" si="68"/>
        <v>199.23050000000001</v>
      </c>
      <c r="R33" s="6">
        <f t="shared" si="68"/>
        <v>130.26900000000001</v>
      </c>
      <c r="S33" s="67">
        <f t="shared" si="68"/>
        <v>79.3476</v>
      </c>
      <c r="T33" s="37">
        <f t="shared" ref="T33" si="69">+SUM(I25:I33)+SUM(H34:H36)</f>
        <v>47.56110000000001</v>
      </c>
      <c r="U33" s="78">
        <f t="shared" si="49"/>
        <v>-0.40059812773165149</v>
      </c>
      <c r="V33" s="7">
        <f t="shared" si="50"/>
        <v>-6.175361302672755E-2</v>
      </c>
    </row>
    <row r="34" spans="1:22" x14ac:dyDescent="0.25">
      <c r="A34" s="42" t="s">
        <v>7</v>
      </c>
      <c r="B34" s="199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7">
        <f>+'[1]4.EXPORTACIONES POR ENVASE'!C397/10000</f>
        <v>4.468</v>
      </c>
      <c r="I34" s="37">
        <f>+'[1]4.EXPORTACIONES POR ENVASE'!C409/10000</f>
        <v>4.4005000000000001</v>
      </c>
      <c r="J34" s="7">
        <f t="shared" ref="J34" si="70">+I34/H34-1</f>
        <v>-1.5107430617726014E-2</v>
      </c>
      <c r="K34" s="2"/>
      <c r="L34" s="42" t="s">
        <v>7</v>
      </c>
      <c r="M34" s="6">
        <f>+SUM('[1]3.EXPORTACION POR TIPO'!C315:C326)/10000</f>
        <v>215.88718500000002</v>
      </c>
      <c r="N34" s="6">
        <f t="shared" ref="N34:S34" si="71">+SUM(C25:C34)+SUM(B35:B36)</f>
        <v>34.583300000000001</v>
      </c>
      <c r="O34" s="6">
        <f t="shared" si="71"/>
        <v>78.8005</v>
      </c>
      <c r="P34" s="6">
        <f t="shared" si="71"/>
        <v>102.10210000000002</v>
      </c>
      <c r="Q34" s="6">
        <f t="shared" si="71"/>
        <v>199.75980000000001</v>
      </c>
      <c r="R34" s="6">
        <f t="shared" si="71"/>
        <v>124.6289</v>
      </c>
      <c r="S34" s="67">
        <f t="shared" si="71"/>
        <v>76.137699999999995</v>
      </c>
      <c r="T34" s="37">
        <f t="shared" ref="T34" si="72">+SUM(I25:I34)+SUM(H35:H36)</f>
        <v>47.493600000000008</v>
      </c>
      <c r="U34" s="78">
        <f t="shared" si="49"/>
        <v>-0.37621441152017976</v>
      </c>
      <c r="V34" s="7">
        <f t="shared" si="50"/>
        <v>-9.6306365013138495E-2</v>
      </c>
    </row>
    <row r="35" spans="1:22" x14ac:dyDescent="0.25">
      <c r="A35" s="42" t="s">
        <v>8</v>
      </c>
      <c r="B35" s="199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7">
        <f>+'[1]4.EXPORTACIONES POR ENVASE'!C398/10000</f>
        <v>5.6957000000000004</v>
      </c>
      <c r="I35" s="37">
        <f>+'[1]4.EXPORTACIONES POR ENVASE'!C410/10000</f>
        <v>3.9180999999999999</v>
      </c>
      <c r="J35" s="7">
        <f t="shared" ref="J35" si="73">+I35/H35-1</f>
        <v>-0.31209508927787633</v>
      </c>
      <c r="K35" s="2"/>
      <c r="L35" s="42" t="s">
        <v>8</v>
      </c>
      <c r="M35" s="6">
        <f>+SUM('[1]3.EXPORTACION POR TIPO'!C316:C327)/10000</f>
        <v>215.86893200000003</v>
      </c>
      <c r="N35" s="6">
        <f t="shared" ref="N35:S35" si="74">+SUM(C25:C35)+SUM(B36)</f>
        <v>34.238599999999998</v>
      </c>
      <c r="O35" s="6">
        <f t="shared" si="74"/>
        <v>83.744199999999992</v>
      </c>
      <c r="P35" s="6">
        <f t="shared" si="74"/>
        <v>106.03630000000001</v>
      </c>
      <c r="Q35" s="6">
        <f t="shared" si="74"/>
        <v>204.04540000000003</v>
      </c>
      <c r="R35" s="6">
        <f t="shared" si="74"/>
        <v>119.04559999999999</v>
      </c>
      <c r="S35" s="67">
        <f t="shared" si="74"/>
        <v>72.027000000000001</v>
      </c>
      <c r="T35" s="37">
        <f t="shared" ref="T35" si="75">+SUM(I25:I35)+SUM(H36)</f>
        <v>45.716000000000008</v>
      </c>
      <c r="U35" s="78">
        <f t="shared" si="49"/>
        <v>-0.36529357046663047</v>
      </c>
      <c r="V35" s="7">
        <f t="shared" si="50"/>
        <v>-0.11402249111780138</v>
      </c>
    </row>
    <row r="36" spans="1:22" x14ac:dyDescent="0.25">
      <c r="A36" s="42" t="s">
        <v>9</v>
      </c>
      <c r="B36" s="199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7">
        <f>+'[1]4.EXPORTACIONES POR ENVASE'!C399/10000</f>
        <v>4.1391</v>
      </c>
      <c r="I36" s="37"/>
      <c r="J36" s="7"/>
      <c r="K36" s="2"/>
      <c r="L36" s="42" t="s">
        <v>9</v>
      </c>
      <c r="M36" s="6">
        <f>+SUM('[1]3.EXPORTACION POR TIPO'!C317:C328)/10000</f>
        <v>217.71594100000002</v>
      </c>
      <c r="N36" s="6">
        <f t="shared" ref="N36:S36" si="76">+SUM(C25:C36)</f>
        <v>31.2882</v>
      </c>
      <c r="O36" s="6">
        <f t="shared" si="76"/>
        <v>88.838699999999989</v>
      </c>
      <c r="P36" s="6">
        <f t="shared" si="76"/>
        <v>120.97820000000002</v>
      </c>
      <c r="Q36" s="6">
        <f t="shared" si="76"/>
        <v>193.27400000000003</v>
      </c>
      <c r="R36" s="6">
        <f t="shared" si="76"/>
        <v>115.9658</v>
      </c>
      <c r="S36" s="67">
        <f t="shared" si="76"/>
        <v>67.502399999999994</v>
      </c>
      <c r="T36" s="37"/>
      <c r="U36" s="78"/>
      <c r="V36" s="7"/>
    </row>
    <row r="37" spans="1:22" ht="25.5" x14ac:dyDescent="0.25">
      <c r="A37" s="53" t="s">
        <v>13</v>
      </c>
      <c r="B37" s="200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77">SUM(G25:G36)</f>
        <v>115.9658</v>
      </c>
      <c r="H37" s="191">
        <f t="shared" si="77"/>
        <v>67.502399999999994</v>
      </c>
      <c r="I37" s="191"/>
      <c r="J37" s="56"/>
      <c r="K37" s="3"/>
      <c r="L37" s="43" t="s">
        <v>14</v>
      </c>
      <c r="M37" s="46">
        <f t="shared" ref="M37:T37" si="78">+AVERAGE(M25:M36)</f>
        <v>216.08199108333329</v>
      </c>
      <c r="N37" s="46">
        <f t="shared" si="78"/>
        <v>40.345728500000007</v>
      </c>
      <c r="O37" s="46">
        <f t="shared" si="78"/>
        <v>48.933258333333328</v>
      </c>
      <c r="P37" s="46">
        <f t="shared" si="78"/>
        <v>109.63235833333334</v>
      </c>
      <c r="Q37" s="46">
        <f t="shared" si="78"/>
        <v>183.2835</v>
      </c>
      <c r="R37" s="46">
        <f t="shared" si="78"/>
        <v>140.94256666666664</v>
      </c>
      <c r="S37" s="237">
        <f t="shared" si="78"/>
        <v>89.091666666666683</v>
      </c>
      <c r="T37" s="203">
        <f t="shared" si="78"/>
        <v>53.061245454545457</v>
      </c>
      <c r="U37" s="79">
        <f t="shared" ref="U37" si="79">+R37/Q37-1</f>
        <v>-0.23101333908035016</v>
      </c>
      <c r="V37" s="75">
        <f t="shared" ref="V37" si="80">+POWER(R37/M37,0.2)-1</f>
        <v>-8.1911133924530644E-2</v>
      </c>
    </row>
    <row r="38" spans="1:22" ht="25.5" x14ac:dyDescent="0.25">
      <c r="A38" s="57" t="s">
        <v>15</v>
      </c>
      <c r="B38" s="201">
        <f t="shared" ref="B38:G38" si="81">+B37/B$55</f>
        <v>0.2026787968116916</v>
      </c>
      <c r="C38" s="58">
        <f t="shared" si="81"/>
        <v>0.14014124219134566</v>
      </c>
      <c r="D38" s="58">
        <f t="shared" si="81"/>
        <v>0.32263063299937939</v>
      </c>
      <c r="E38" s="58">
        <f t="shared" si="81"/>
        <v>0.38731019981124032</v>
      </c>
      <c r="F38" s="58">
        <f t="shared" si="81"/>
        <v>0.48949049417331714</v>
      </c>
      <c r="G38" s="58">
        <f t="shared" si="81"/>
        <v>0.3448328361022755</v>
      </c>
      <c r="H38" s="195">
        <f t="shared" ref="H38" si="82">+H37/H$55</f>
        <v>0.25365761272707182</v>
      </c>
      <c r="I38" s="195"/>
      <c r="J38" s="59"/>
      <c r="K38" s="3"/>
      <c r="L38" s="44" t="s">
        <v>15</v>
      </c>
      <c r="M38" s="48">
        <f t="shared" ref="M38:T38" si="83">+M37/M$55</f>
        <v>0.8414469782421482</v>
      </c>
      <c r="N38" s="48">
        <f t="shared" si="83"/>
        <v>0.16805460291824562</v>
      </c>
      <c r="O38" s="48">
        <f t="shared" si="83"/>
        <v>0.20620104956214164</v>
      </c>
      <c r="P38" s="48">
        <f t="shared" si="83"/>
        <v>0.36569650139359799</v>
      </c>
      <c r="Q38" s="48">
        <f t="shared" si="83"/>
        <v>0.48392339046883448</v>
      </c>
      <c r="R38" s="48">
        <f t="shared" si="83"/>
        <v>0.39899542402612287</v>
      </c>
      <c r="S38" s="195">
        <f t="shared" si="83"/>
        <v>0.29699077589597206</v>
      </c>
      <c r="T38" s="193">
        <f t="shared" si="83"/>
        <v>0.23051395000034952</v>
      </c>
      <c r="U38" s="72"/>
      <c r="V38" s="76"/>
    </row>
    <row r="39" spans="1:22" ht="26.25" thickBot="1" x14ac:dyDescent="0.3">
      <c r="A39" s="60" t="s">
        <v>12</v>
      </c>
      <c r="B39" s="202"/>
      <c r="C39" s="62">
        <f>+C37/B37-1</f>
        <v>-0.40581676750511519</v>
      </c>
      <c r="D39" s="62">
        <f t="shared" ref="D39:H39" si="84">+D37/C37-1</f>
        <v>1.8393675570982029</v>
      </c>
      <c r="E39" s="62">
        <f t="shared" si="84"/>
        <v>0.36177364144229962</v>
      </c>
      <c r="F39" s="62">
        <f t="shared" si="84"/>
        <v>0.59759361603991468</v>
      </c>
      <c r="G39" s="62">
        <f t="shared" si="84"/>
        <v>-0.39999275639765319</v>
      </c>
      <c r="H39" s="196">
        <f t="shared" si="84"/>
        <v>-0.41791114276795405</v>
      </c>
      <c r="I39" s="196"/>
      <c r="J39" s="63"/>
      <c r="K39" s="2"/>
      <c r="L39" s="45" t="s">
        <v>12</v>
      </c>
      <c r="M39" s="49"/>
      <c r="N39" s="50">
        <f>+N37/M37-1</f>
        <v>-0.81328509470999633</v>
      </c>
      <c r="O39" s="50">
        <f t="shared" ref="O39:Q39" si="85">+O37/N37-1</f>
        <v>0.2128485505803499</v>
      </c>
      <c r="P39" s="50">
        <f t="shared" si="85"/>
        <v>1.2404467241179358</v>
      </c>
      <c r="Q39" s="50">
        <f t="shared" si="85"/>
        <v>0.67180112501760614</v>
      </c>
      <c r="R39" s="50">
        <f t="shared" ref="R39" si="86">+R37/Q37-1</f>
        <v>-0.23101333908035016</v>
      </c>
      <c r="S39" s="196">
        <f t="shared" ref="S39" si="87">+S37/R37-1</f>
        <v>-0.36788673022131679</v>
      </c>
      <c r="T39" s="192">
        <f t="shared" ref="T39" si="88">+T37/S37-1</f>
        <v>-0.40441965629543974</v>
      </c>
      <c r="U39" s="73"/>
      <c r="V39" s="52"/>
    </row>
    <row r="40" spans="1:22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2" ht="15.75" thickBot="1" x14ac:dyDescent="0.3">
      <c r="A41" s="277" t="s">
        <v>32</v>
      </c>
      <c r="B41" s="278"/>
      <c r="C41" s="278"/>
      <c r="D41" s="278"/>
      <c r="E41" s="278"/>
      <c r="F41" s="278"/>
      <c r="G41" s="278"/>
      <c r="H41" s="278"/>
      <c r="I41" s="278"/>
      <c r="J41" s="279"/>
      <c r="K41" s="2"/>
      <c r="L41" s="277" t="s">
        <v>33</v>
      </c>
      <c r="M41" s="278"/>
      <c r="N41" s="278"/>
      <c r="O41" s="278"/>
      <c r="P41" s="278"/>
      <c r="Q41" s="278"/>
      <c r="R41" s="278"/>
      <c r="S41" s="278"/>
      <c r="T41" s="278"/>
      <c r="U41" s="278"/>
      <c r="V41" s="279"/>
    </row>
    <row r="42" spans="1:22" ht="38.25" x14ac:dyDescent="0.25">
      <c r="A42" s="38"/>
      <c r="B42" s="39">
        <v>2016</v>
      </c>
      <c r="C42" s="39">
        <f>+B42+1</f>
        <v>2017</v>
      </c>
      <c r="D42" s="39">
        <f t="shared" ref="D42:G42" si="89">+C42+1</f>
        <v>2018</v>
      </c>
      <c r="E42" s="39">
        <f t="shared" si="89"/>
        <v>2019</v>
      </c>
      <c r="F42" s="39">
        <f t="shared" si="89"/>
        <v>2020</v>
      </c>
      <c r="G42" s="39">
        <f t="shared" si="89"/>
        <v>2021</v>
      </c>
      <c r="H42" s="198">
        <v>2022</v>
      </c>
      <c r="I42" s="40">
        <v>2023</v>
      </c>
      <c r="J42" s="41" t="s">
        <v>16</v>
      </c>
      <c r="K42" s="2"/>
      <c r="L42" s="65"/>
      <c r="M42" s="64">
        <v>2016</v>
      </c>
      <c r="N42" s="64">
        <f>+M42+1</f>
        <v>2017</v>
      </c>
      <c r="O42" s="64">
        <f t="shared" ref="O42:Q42" si="90">+N42+1</f>
        <v>2018</v>
      </c>
      <c r="P42" s="64">
        <f t="shared" si="90"/>
        <v>2019</v>
      </c>
      <c r="Q42" s="64">
        <f t="shared" si="90"/>
        <v>2020</v>
      </c>
      <c r="R42" s="64">
        <f t="shared" ref="R42" si="91">+Q42+1</f>
        <v>2021</v>
      </c>
      <c r="S42" s="198">
        <v>2022</v>
      </c>
      <c r="T42" s="40">
        <v>2023</v>
      </c>
      <c r="U42" s="77" t="s">
        <v>16</v>
      </c>
      <c r="V42" s="74" t="s">
        <v>21</v>
      </c>
    </row>
    <row r="43" spans="1:22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7">
        <f>+'[1]4.EXPORTACIONES POR ENVASE'!D388/10000</f>
        <v>18.038</v>
      </c>
      <c r="I43" s="37">
        <f>+'[1]4.EXPORTACIONES POR ENVASE'!D400/10000</f>
        <v>15.8803</v>
      </c>
      <c r="J43" s="7">
        <f t="shared" ref="J43:J48" si="92">+I43/H43-1</f>
        <v>-0.11961969176183618</v>
      </c>
      <c r="K43" s="2"/>
      <c r="L43" s="42" t="s">
        <v>10</v>
      </c>
      <c r="M43" s="6">
        <f>+SUM('[1]4.EXPORTACIONES POR ENVASE'!D305:D316)/10000</f>
        <v>261.67341800000003</v>
      </c>
      <c r="N43" s="6">
        <f t="shared" ref="N43:T43" si="93">+SUM(C43)+SUM(B44:B54)</f>
        <v>260.89483099999995</v>
      </c>
      <c r="O43" s="6">
        <f t="shared" si="93"/>
        <v>219.06570000000002</v>
      </c>
      <c r="P43" s="6">
        <f t="shared" si="93"/>
        <v>286.14449999999999</v>
      </c>
      <c r="Q43" s="6">
        <f t="shared" si="93"/>
        <v>329.16419999999999</v>
      </c>
      <c r="R43" s="6">
        <f t="shared" si="93"/>
        <v>374.79590000000002</v>
      </c>
      <c r="S43" s="67">
        <f t="shared" si="93"/>
        <v>331.03660000000002</v>
      </c>
      <c r="T43" s="37">
        <f t="shared" si="93"/>
        <v>263.95849999999996</v>
      </c>
      <c r="U43" s="78">
        <f t="shared" ref="U43:U53" si="94">+T43/S43-1</f>
        <v>-0.20263046442598809</v>
      </c>
      <c r="V43" s="7">
        <f t="shared" ref="V43:V53" si="95">+POWER(T43/O43,0.2)-1</f>
        <v>3.7987810894844376E-2</v>
      </c>
    </row>
    <row r="44" spans="1:22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7">
        <f>+'[1]4.EXPORTACIONES POR ENVASE'!D389/10000</f>
        <v>21.587199999999999</v>
      </c>
      <c r="I44" s="37">
        <f>+'[1]4.EXPORTACIONES POR ENVASE'!D401/10000</f>
        <v>14.4665</v>
      </c>
      <c r="J44" s="7">
        <f t="shared" si="92"/>
        <v>-0.32985750815297954</v>
      </c>
      <c r="K44" s="2"/>
      <c r="L44" s="42" t="s">
        <v>11</v>
      </c>
      <c r="M44" s="6">
        <f>+SUM('[1]4.EXPORTACIONES POR ENVASE'!D306:D317)/10000</f>
        <v>261.82262700000001</v>
      </c>
      <c r="N44" s="6">
        <f t="shared" ref="N44:S44" si="96">+SUM(C43:C44)+SUM(B45:B54)</f>
        <v>254.45822499999997</v>
      </c>
      <c r="O44" s="6">
        <f t="shared" si="96"/>
        <v>220.55200000000002</v>
      </c>
      <c r="P44" s="6">
        <f t="shared" si="96"/>
        <v>291.56200000000001</v>
      </c>
      <c r="Q44" s="6">
        <f t="shared" si="96"/>
        <v>350.54690000000005</v>
      </c>
      <c r="R44" s="6">
        <f t="shared" si="96"/>
        <v>358.67440000000005</v>
      </c>
      <c r="S44" s="67">
        <f t="shared" si="96"/>
        <v>327.07169999999996</v>
      </c>
      <c r="T44" s="37">
        <f t="shared" ref="T44" si="97">+SUM(I43:I44)+SUM(H45:H54)</f>
        <v>256.83780000000002</v>
      </c>
      <c r="U44" s="78">
        <f t="shared" si="94"/>
        <v>-0.21473548460475167</v>
      </c>
      <c r="V44" s="7">
        <f t="shared" si="95"/>
        <v>3.0930974246699439E-2</v>
      </c>
    </row>
    <row r="45" spans="1:22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7">
        <f>+'[1]4.EXPORTACIONES POR ENVASE'!D390/10000</f>
        <v>25.3156</v>
      </c>
      <c r="I45" s="37">
        <f>+'[1]4.EXPORTACIONES POR ENVASE'!D402/10000</f>
        <v>19.065799999999999</v>
      </c>
      <c r="J45" s="7">
        <f t="shared" si="92"/>
        <v>-0.2468754443900204</v>
      </c>
      <c r="K45" s="2"/>
      <c r="L45" s="42" t="s">
        <v>0</v>
      </c>
      <c r="M45" s="6">
        <f>+SUM('[1]4.EXPORTACIONES POR ENVASE'!D307:D318)/10000</f>
        <v>255.72710499999999</v>
      </c>
      <c r="N45" s="6">
        <f t="shared" ref="N45:S45" si="98">+SUM(C43:C45)+SUM(B46:B54)</f>
        <v>250.43002499999994</v>
      </c>
      <c r="O45" s="6">
        <f t="shared" si="98"/>
        <v>220.41969999999998</v>
      </c>
      <c r="P45" s="6">
        <f t="shared" si="98"/>
        <v>295.745</v>
      </c>
      <c r="Q45" s="6">
        <f t="shared" si="98"/>
        <v>358.06360000000001</v>
      </c>
      <c r="R45" s="6">
        <f t="shared" si="98"/>
        <v>359.67930000000001</v>
      </c>
      <c r="S45" s="67">
        <f t="shared" si="98"/>
        <v>321.62840000000006</v>
      </c>
      <c r="T45" s="37">
        <f t="shared" ref="T45" si="99">+SUM(I43:I45)+SUM(H46:H54)</f>
        <v>250.58799999999999</v>
      </c>
      <c r="U45" s="78">
        <f t="shared" si="94"/>
        <v>-0.22087726083890613</v>
      </c>
      <c r="V45" s="7">
        <f t="shared" si="95"/>
        <v>2.5987270758036862E-2</v>
      </c>
    </row>
    <row r="46" spans="1:22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7">
        <f>+'[1]4.EXPORTACIONES POR ENVASE'!D391/10000</f>
        <v>25.407599999999999</v>
      </c>
      <c r="I46" s="37">
        <f>+'[1]4.EXPORTACIONES POR ENVASE'!D403/10000</f>
        <v>15.2783</v>
      </c>
      <c r="J46" s="7">
        <f t="shared" si="92"/>
        <v>-0.39867205088241309</v>
      </c>
      <c r="K46" s="2"/>
      <c r="L46" s="42" t="s">
        <v>1</v>
      </c>
      <c r="M46" s="6">
        <f>+SUM('[1]4.EXPORTACIONES POR ENVASE'!D308:D319)/10000</f>
        <v>253.63414</v>
      </c>
      <c r="N46" s="6">
        <f t="shared" ref="N46:S46" si="100">+SUM(C43:C46)+SUM(B47:B54)</f>
        <v>245.311195</v>
      </c>
      <c r="O46" s="6">
        <f t="shared" si="100"/>
        <v>221.22549999999998</v>
      </c>
      <c r="P46" s="6">
        <f t="shared" si="100"/>
        <v>299.99019999999996</v>
      </c>
      <c r="Q46" s="6">
        <f t="shared" si="100"/>
        <v>365.7448</v>
      </c>
      <c r="R46" s="6">
        <f t="shared" si="100"/>
        <v>360.92189999999999</v>
      </c>
      <c r="S46" s="67">
        <f t="shared" si="100"/>
        <v>315.56140000000005</v>
      </c>
      <c r="T46" s="37">
        <f t="shared" ref="T46" si="101">+SUM(I43:I46)+SUM(H47:H54)</f>
        <v>240.45870000000002</v>
      </c>
      <c r="U46" s="78">
        <f t="shared" si="94"/>
        <v>-0.23799710610993619</v>
      </c>
      <c r="V46" s="7">
        <f t="shared" si="95"/>
        <v>1.6812934076953834E-2</v>
      </c>
    </row>
    <row r="47" spans="1:22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7">
        <f>+'[1]4.EXPORTACIONES POR ENVASE'!D392/10000</f>
        <v>23.3386</v>
      </c>
      <c r="I47" s="37">
        <f>+'[1]4.EXPORTACIONES POR ENVASE'!D404/10000</f>
        <v>17.624099999999999</v>
      </c>
      <c r="J47" s="7">
        <f t="shared" si="92"/>
        <v>-0.24485187629078009</v>
      </c>
      <c r="K47" s="2"/>
      <c r="L47" s="42" t="s">
        <v>2</v>
      </c>
      <c r="M47" s="6">
        <f>+SUM('[1]4.EXPORTACIONES POR ENVASE'!D309:D320)/10000</f>
        <v>256.17040900000001</v>
      </c>
      <c r="N47" s="6">
        <f t="shared" ref="N47:S47" si="102">+SUM(C43:C47)+SUM(B48:B54)</f>
        <v>239.94017500000001</v>
      </c>
      <c r="O47" s="6">
        <f t="shared" si="102"/>
        <v>223.10049999999998</v>
      </c>
      <c r="P47" s="6">
        <f t="shared" si="102"/>
        <v>303.63839999999999</v>
      </c>
      <c r="Q47" s="6">
        <f t="shared" si="102"/>
        <v>374.46590000000003</v>
      </c>
      <c r="R47" s="6">
        <f t="shared" si="102"/>
        <v>359.69569999999999</v>
      </c>
      <c r="S47" s="67">
        <f t="shared" si="102"/>
        <v>307.8485</v>
      </c>
      <c r="T47" s="37">
        <f t="shared" ref="T47" si="103">+SUM(I43:I47)+SUM(H48:H54)</f>
        <v>234.74420000000001</v>
      </c>
      <c r="U47" s="78">
        <f t="shared" si="94"/>
        <v>-0.23746843008817642</v>
      </c>
      <c r="V47" s="7">
        <f t="shared" si="95"/>
        <v>1.0226753037441361E-2</v>
      </c>
    </row>
    <row r="48" spans="1:22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7">
        <f>+'[1]4.EXPORTACIONES POR ENVASE'!D393/10000</f>
        <v>25.782299999999999</v>
      </c>
      <c r="I48" s="37">
        <f>+'[1]4.EXPORTACIONES POR ENVASE'!D405/10000</f>
        <v>14.950799999999999</v>
      </c>
      <c r="J48" s="7">
        <f t="shared" si="92"/>
        <v>-0.4201137990016407</v>
      </c>
      <c r="K48" s="2"/>
      <c r="L48" s="42" t="s">
        <v>3</v>
      </c>
      <c r="M48" s="6">
        <f>+SUM('[1]4.EXPORTACIONES POR ENVASE'!D310:D321)/10000</f>
        <v>250.332538</v>
      </c>
      <c r="N48" s="6">
        <f t="shared" ref="N48:S48" si="104">+SUM(C43:C48)+SUM(B49:B54)</f>
        <v>240.962118</v>
      </c>
      <c r="O48" s="6">
        <f t="shared" si="104"/>
        <v>219.79549999999998</v>
      </c>
      <c r="P48" s="6">
        <f t="shared" si="104"/>
        <v>307.76959999999997</v>
      </c>
      <c r="Q48" s="6">
        <f t="shared" si="104"/>
        <v>382.36890000000005</v>
      </c>
      <c r="R48" s="6">
        <f t="shared" si="104"/>
        <v>361.95859999999999</v>
      </c>
      <c r="S48" s="67">
        <f t="shared" si="104"/>
        <v>302.02480000000003</v>
      </c>
      <c r="T48" s="37">
        <f t="shared" ref="T48" si="105">+SUM(I43:I48)+SUM(H49:H54)</f>
        <v>223.9127</v>
      </c>
      <c r="U48" s="78">
        <f t="shared" si="94"/>
        <v>-0.25862809941435283</v>
      </c>
      <c r="V48" s="7">
        <f t="shared" si="95"/>
        <v>3.7186320479938306E-3</v>
      </c>
    </row>
    <row r="49" spans="1:22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7">
        <f>+'[1]4.EXPORTACIONES POR ENVASE'!D394/10000</f>
        <v>18.572600000000001</v>
      </c>
      <c r="I49" s="37">
        <f>+'[1]4.EXPORTACIONES POR ENVASE'!D406/10000</f>
        <v>16.989100000000001</v>
      </c>
      <c r="J49" s="7">
        <f t="shared" ref="J49" si="106">+I49/H49-1</f>
        <v>-8.526000667650202E-2</v>
      </c>
      <c r="K49" s="2"/>
      <c r="L49" s="42" t="s">
        <v>4</v>
      </c>
      <c r="M49" s="6">
        <f>+SUM('[1]4.EXPORTACIONES POR ENVASE'!D311:D322)/10000</f>
        <v>249.899958</v>
      </c>
      <c r="N49" s="6">
        <f t="shared" ref="N49:S49" si="107">+SUM(C43:C49)+SUM(B50:B54)</f>
        <v>240.43673800000002</v>
      </c>
      <c r="O49" s="6">
        <f t="shared" si="107"/>
        <v>225.05840000000001</v>
      </c>
      <c r="P49" s="6">
        <f t="shared" si="107"/>
        <v>309.34969999999998</v>
      </c>
      <c r="Q49" s="6">
        <f t="shared" si="107"/>
        <v>390.51780000000002</v>
      </c>
      <c r="R49" s="6">
        <f t="shared" si="107"/>
        <v>355.38159999999999</v>
      </c>
      <c r="S49" s="67">
        <f t="shared" si="107"/>
        <v>293.3691</v>
      </c>
      <c r="T49" s="37">
        <f t="shared" ref="T49" si="108">+SUM(I43:I49)+SUM(H50:H54)</f>
        <v>222.32920000000001</v>
      </c>
      <c r="U49" s="78">
        <f t="shared" si="94"/>
        <v>-0.24215195124503563</v>
      </c>
      <c r="V49" s="7">
        <f t="shared" si="95"/>
        <v>-2.4371767925712717E-3</v>
      </c>
    </row>
    <row r="50" spans="1:22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7">
        <f>+'[1]4.EXPORTACIONES POR ENVASE'!D395/10000</f>
        <v>25.220800000000001</v>
      </c>
      <c r="I50" s="37">
        <f>+'[1]4.EXPORTACIONES POR ENVASE'!D407/10000</f>
        <v>18.860900000000001</v>
      </c>
      <c r="J50" s="7">
        <f t="shared" ref="J50" si="109">+I50/H50-1</f>
        <v>-0.25216884476305268</v>
      </c>
      <c r="K50" s="2"/>
      <c r="L50" s="42" t="s">
        <v>5</v>
      </c>
      <c r="M50" s="6">
        <f>+SUM('[1]4.EXPORTACIONES POR ENVASE'!D312:D323)/10000</f>
        <v>257.68260600000002</v>
      </c>
      <c r="N50" s="6">
        <f t="shared" ref="N50:S50" si="110">+SUM(C43:C50)+SUM(B51:B54)</f>
        <v>235.73770000000002</v>
      </c>
      <c r="O50" s="6">
        <f t="shared" si="110"/>
        <v>236.99699999999999</v>
      </c>
      <c r="P50" s="6">
        <f t="shared" si="110"/>
        <v>303.65629999999999</v>
      </c>
      <c r="Q50" s="6">
        <f t="shared" si="110"/>
        <v>393.00110000000006</v>
      </c>
      <c r="R50" s="6">
        <f t="shared" si="110"/>
        <v>350.04399999999998</v>
      </c>
      <c r="S50" s="67">
        <f t="shared" si="110"/>
        <v>291.0933</v>
      </c>
      <c r="T50" s="37">
        <f t="shared" ref="T50" si="111">+SUM(I43:I50)+SUM(H51:H54)</f>
        <v>215.96929999999998</v>
      </c>
      <c r="U50" s="78">
        <f t="shared" si="94"/>
        <v>-0.25807533186095322</v>
      </c>
      <c r="V50" s="7">
        <f t="shared" si="95"/>
        <v>-1.8410657555544496E-2</v>
      </c>
    </row>
    <row r="51" spans="1:22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7">
        <f>+'[1]4.EXPORTACIONES POR ENVASE'!D396/10000</f>
        <v>23.800999999999998</v>
      </c>
      <c r="I51" s="37">
        <f>+'[1]4.EXPORTACIONES POR ENVASE'!D408/10000</f>
        <v>18.675699999999999</v>
      </c>
      <c r="J51" s="7">
        <f t="shared" ref="J51" si="112">+I51/H51-1</f>
        <v>-0.21533969160959621</v>
      </c>
      <c r="K51" s="2"/>
      <c r="L51" s="42" t="s">
        <v>6</v>
      </c>
      <c r="M51" s="6">
        <f>+SUM('[1]4.EXPORTACIONES POR ENVASE'!D313:D324)/10000</f>
        <v>257.65896200000003</v>
      </c>
      <c r="N51" s="6">
        <f t="shared" ref="N51:S51" si="113">+SUM(C43:C51)+SUM(B52:B54)</f>
        <v>232.11310000000003</v>
      </c>
      <c r="O51" s="6">
        <f t="shared" si="113"/>
        <v>251.20729999999998</v>
      </c>
      <c r="P51" s="6">
        <f t="shared" si="113"/>
        <v>295.96679999999998</v>
      </c>
      <c r="Q51" s="6">
        <f t="shared" si="113"/>
        <v>400.00340000000006</v>
      </c>
      <c r="R51" s="6">
        <f t="shared" si="113"/>
        <v>345.41199999999998</v>
      </c>
      <c r="S51" s="67">
        <f t="shared" si="113"/>
        <v>287.82079999999996</v>
      </c>
      <c r="T51" s="37">
        <f t="shared" ref="T51" si="114">+SUM(I43:I51)+SUM(H52:H54)</f>
        <v>210.84399999999999</v>
      </c>
      <c r="U51" s="78">
        <f t="shared" si="94"/>
        <v>-0.26744696700168991</v>
      </c>
      <c r="V51" s="7">
        <f t="shared" si="95"/>
        <v>-3.4425477048494857E-2</v>
      </c>
    </row>
    <row r="52" spans="1:22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7">
        <f>+'[1]4.EXPORTACIONES POR ENVASE'!D397/10000</f>
        <v>20.921900000000001</v>
      </c>
      <c r="I52" s="37">
        <f>+'[1]4.EXPORTACIONES POR ENVASE'!D409/10000</f>
        <v>18.052099999999999</v>
      </c>
      <c r="J52" s="7">
        <f t="shared" ref="J52" si="115">+I52/H52-1</f>
        <v>-0.13716727448271915</v>
      </c>
      <c r="K52" s="2"/>
      <c r="L52" s="42" t="s">
        <v>7</v>
      </c>
      <c r="M52" s="6">
        <f>+SUM('[1]4.EXPORTACIONES POR ENVASE'!D314:D325)/10000</f>
        <v>258.83050300000002</v>
      </c>
      <c r="N52" s="6">
        <f t="shared" ref="N52:S52" si="116">+SUM(C43:C52)+SUM(B53:B54)</f>
        <v>229.12110000000001</v>
      </c>
      <c r="O52" s="6">
        <f t="shared" si="116"/>
        <v>264.60699999999997</v>
      </c>
      <c r="P52" s="6">
        <f t="shared" si="116"/>
        <v>293.89699999999999</v>
      </c>
      <c r="Q52" s="6">
        <f t="shared" si="116"/>
        <v>400.43730000000005</v>
      </c>
      <c r="R52" s="6">
        <f t="shared" si="116"/>
        <v>339.6506</v>
      </c>
      <c r="S52" s="67">
        <f t="shared" si="116"/>
        <v>282.70669999999996</v>
      </c>
      <c r="T52" s="37">
        <f t="shared" ref="T52" si="117">+SUM(I43:I52)+SUM(H53:H54)</f>
        <v>207.9742</v>
      </c>
      <c r="U52" s="78">
        <f t="shared" si="94"/>
        <v>-0.26434640565646295</v>
      </c>
      <c r="V52" s="7">
        <f t="shared" si="95"/>
        <v>-4.7024738829154367E-2</v>
      </c>
    </row>
    <row r="53" spans="1:22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7">
        <f>+'[1]4.EXPORTACIONES POR ENVASE'!D398/10000</f>
        <v>19.503599999999999</v>
      </c>
      <c r="I53" s="37">
        <f>+'[1]4.EXPORTACIONES POR ENVASE'!D410/10000</f>
        <v>15.9665</v>
      </c>
      <c r="J53" s="7">
        <f t="shared" ref="J53" si="118">+I53/H53-1</f>
        <v>-0.18135626243360192</v>
      </c>
      <c r="K53" s="2"/>
      <c r="L53" s="42" t="s">
        <v>8</v>
      </c>
      <c r="M53" s="6">
        <f>+SUM('[1]4.EXPORTACIONES POR ENVASE'!D315:D326)/10000</f>
        <v>258.33740599999999</v>
      </c>
      <c r="N53" s="6">
        <f t="shared" ref="N53:S53" si="119">+SUM(C43:C53)+SUM(B54)</f>
        <v>228.23430000000002</v>
      </c>
      <c r="O53" s="6">
        <f t="shared" si="119"/>
        <v>270.31589999999994</v>
      </c>
      <c r="P53" s="6">
        <f t="shared" si="119"/>
        <v>297.41239999999999</v>
      </c>
      <c r="Q53" s="6">
        <f t="shared" si="119"/>
        <v>405.77720000000005</v>
      </c>
      <c r="R53" s="6">
        <f t="shared" si="119"/>
        <v>336.41309999999999</v>
      </c>
      <c r="S53" s="67">
        <f t="shared" si="119"/>
        <v>273.49759999999998</v>
      </c>
      <c r="T53" s="37">
        <f t="shared" ref="T53" si="120">+SUM(I43:I53)+SUM(H54)</f>
        <v>204.43709999999999</v>
      </c>
      <c r="U53" s="78">
        <f t="shared" si="94"/>
        <v>-0.25250861433518978</v>
      </c>
      <c r="V53" s="7">
        <f t="shared" si="95"/>
        <v>-5.4334328583864666E-2</v>
      </c>
    </row>
    <row r="54" spans="1:22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7">
        <f>+'[1]4.EXPORTACIONES POR ENVASE'!D399/10000</f>
        <v>18.626999999999999</v>
      </c>
      <c r="I54" s="37"/>
      <c r="J54" s="7"/>
      <c r="K54" s="2"/>
      <c r="L54" s="42" t="s">
        <v>9</v>
      </c>
      <c r="M54" s="6">
        <f>+SUM('[1]4.EXPORTACIONES POR ENVASE'!D316:D327)/10000</f>
        <v>259.80761100000001</v>
      </c>
      <c r="N54" s="6">
        <f t="shared" ref="N54:S54" si="121">+SUM(C43:C54)</f>
        <v>223.26190000000003</v>
      </c>
      <c r="O54" s="6">
        <f t="shared" si="121"/>
        <v>275.35729999999995</v>
      </c>
      <c r="P54" s="6">
        <f t="shared" si="121"/>
        <v>312.35480000000001</v>
      </c>
      <c r="Q54" s="6">
        <f t="shared" si="121"/>
        <v>394.84730000000008</v>
      </c>
      <c r="R54" s="6">
        <f t="shared" si="121"/>
        <v>336.29569999999995</v>
      </c>
      <c r="S54" s="67">
        <f t="shared" si="121"/>
        <v>266.11619999999999</v>
      </c>
      <c r="T54" s="37"/>
      <c r="U54" s="78"/>
      <c r="V54" s="7"/>
    </row>
    <row r="55" spans="1:22" ht="25.5" x14ac:dyDescent="0.25">
      <c r="A55" s="53" t="s">
        <v>13</v>
      </c>
      <c r="B55" s="54">
        <f>SUM(B43:B54)</f>
        <v>259.80761099999995</v>
      </c>
      <c r="C55" s="54">
        <f t="shared" ref="C55:G55" si="122">SUM(C43:C54)</f>
        <v>223.26190000000003</v>
      </c>
      <c r="D55" s="54">
        <f t="shared" si="122"/>
        <v>275.35729999999995</v>
      </c>
      <c r="E55" s="54">
        <f t="shared" si="122"/>
        <v>312.35480000000001</v>
      </c>
      <c r="F55" s="54">
        <f t="shared" si="122"/>
        <v>394.84730000000008</v>
      </c>
      <c r="G55" s="54">
        <f t="shared" si="122"/>
        <v>336.29569999999995</v>
      </c>
      <c r="H55" s="191">
        <f t="shared" ref="H55" si="123">SUM(H43:H54)</f>
        <v>266.11619999999999</v>
      </c>
      <c r="I55" s="191"/>
      <c r="J55" s="56"/>
      <c r="K55" s="3"/>
      <c r="L55" s="43" t="s">
        <v>14</v>
      </c>
      <c r="M55" s="46">
        <f>+AVERAGE(M43:M54)</f>
        <v>256.79810691666671</v>
      </c>
      <c r="N55" s="46">
        <f>+AVERAGE(N43:N54)</f>
        <v>240.07511724999998</v>
      </c>
      <c r="O55" s="46">
        <f t="shared" ref="O55:T55" si="124">+AVERAGE(O43:O54)</f>
        <v>237.30848333333333</v>
      </c>
      <c r="P55" s="46">
        <f t="shared" si="124"/>
        <v>299.79055833333331</v>
      </c>
      <c r="Q55" s="46">
        <f t="shared" si="124"/>
        <v>378.74486666666672</v>
      </c>
      <c r="R55" s="46">
        <f t="shared" si="124"/>
        <v>353.2435666666666</v>
      </c>
      <c r="S55" s="237">
        <f t="shared" si="124"/>
        <v>299.9812583333333</v>
      </c>
      <c r="T55" s="203">
        <f t="shared" si="124"/>
        <v>230.1867</v>
      </c>
      <c r="U55" s="79">
        <f t="shared" ref="U55" si="125">+R55/Q55-1</f>
        <v>-6.7331077578521525E-2</v>
      </c>
      <c r="V55" s="75">
        <f t="shared" ref="V55" si="126">+POWER(R55/M55,0.2)-1</f>
        <v>6.5850979538396803E-2</v>
      </c>
    </row>
    <row r="56" spans="1:22" ht="26.25" thickBot="1" x14ac:dyDescent="0.3">
      <c r="A56" s="122" t="s">
        <v>12</v>
      </c>
      <c r="B56" s="123"/>
      <c r="C56" s="123">
        <f>+C55/B55-1</f>
        <v>-0.1406645127112921</v>
      </c>
      <c r="D56" s="123">
        <f t="shared" ref="D56:F56" si="127">+D55/C55-1</f>
        <v>0.23333761828596788</v>
      </c>
      <c r="E56" s="123">
        <f t="shared" si="127"/>
        <v>0.13436179102569668</v>
      </c>
      <c r="F56" s="123">
        <f t="shared" si="127"/>
        <v>0.26409871082499792</v>
      </c>
      <c r="G56" s="205">
        <f t="shared" ref="G56:H56" si="128">+G54/F54-1</f>
        <v>-4.4936422999487524E-3</v>
      </c>
      <c r="H56" s="127">
        <f t="shared" si="128"/>
        <v>-0.28380830808508029</v>
      </c>
      <c r="I56" s="241"/>
      <c r="J56" s="124"/>
      <c r="K56" s="3"/>
      <c r="L56" s="125" t="s">
        <v>12</v>
      </c>
      <c r="M56" s="126"/>
      <c r="N56" s="126">
        <f>+N55/M55-1</f>
        <v>-6.5121156333498575E-2</v>
      </c>
      <c r="O56" s="126">
        <f t="shared" ref="O56:S56" si="129">+O55/N55-1</f>
        <v>-1.1524034428714414E-2</v>
      </c>
      <c r="P56" s="126">
        <f t="shared" si="129"/>
        <v>0.26329473823417882</v>
      </c>
      <c r="Q56" s="126">
        <f t="shared" si="129"/>
        <v>0.2633648930515855</v>
      </c>
      <c r="R56" s="127">
        <f t="shared" si="129"/>
        <v>-6.7331077578521525E-2</v>
      </c>
      <c r="S56" s="128">
        <f t="shared" si="129"/>
        <v>-0.15078068890520957</v>
      </c>
      <c r="T56" s="128"/>
      <c r="U56" s="128"/>
      <c r="V56" s="129"/>
    </row>
    <row r="57" spans="1:22" ht="15.75" thickBot="1" x14ac:dyDescent="0.3"/>
    <row r="58" spans="1:22" ht="15.75" thickBot="1" x14ac:dyDescent="0.3">
      <c r="A58" s="284" t="s">
        <v>39</v>
      </c>
      <c r="B58" s="285"/>
      <c r="C58" s="285"/>
      <c r="D58" s="285"/>
      <c r="E58" s="285"/>
      <c r="F58" s="285"/>
      <c r="G58" s="285"/>
      <c r="H58" s="285"/>
      <c r="I58" s="285"/>
      <c r="J58" s="286"/>
      <c r="K58" s="2"/>
      <c r="L58" s="284" t="s">
        <v>40</v>
      </c>
      <c r="M58" s="285"/>
      <c r="N58" s="285"/>
      <c r="O58" s="285"/>
      <c r="P58" s="285"/>
      <c r="Q58" s="285"/>
      <c r="R58" s="285"/>
      <c r="S58" s="285"/>
      <c r="T58" s="285"/>
      <c r="U58" s="285"/>
      <c r="V58" s="286"/>
    </row>
    <row r="59" spans="1:22" ht="38.25" x14ac:dyDescent="0.25">
      <c r="A59" s="88"/>
      <c r="B59" s="104">
        <v>2016</v>
      </c>
      <c r="C59" s="84">
        <f>+B59+1</f>
        <v>2017</v>
      </c>
      <c r="D59" s="84">
        <f t="shared" ref="D59" si="130">+C59+1</f>
        <v>2018</v>
      </c>
      <c r="E59" s="84">
        <f t="shared" ref="E59" si="131">+D59+1</f>
        <v>2019</v>
      </c>
      <c r="F59" s="84">
        <f t="shared" ref="F59" si="132">+E59+1</f>
        <v>2020</v>
      </c>
      <c r="G59" s="84">
        <f t="shared" ref="G59" si="133">+F59+1</f>
        <v>2021</v>
      </c>
      <c r="H59" s="84">
        <v>2022</v>
      </c>
      <c r="I59" s="104">
        <v>2023</v>
      </c>
      <c r="J59" s="90" t="s">
        <v>16</v>
      </c>
      <c r="K59" s="2"/>
      <c r="L59" s="88"/>
      <c r="M59" s="104">
        <v>2016</v>
      </c>
      <c r="N59" s="84">
        <f>+M59+1</f>
        <v>2017</v>
      </c>
      <c r="O59" s="84">
        <f t="shared" ref="O59" si="134">+N59+1</f>
        <v>2018</v>
      </c>
      <c r="P59" s="84">
        <f t="shared" ref="P59" si="135">+O59+1</f>
        <v>2019</v>
      </c>
      <c r="Q59" s="84">
        <f t="shared" ref="Q59" si="136">+P59+1</f>
        <v>2020</v>
      </c>
      <c r="R59" s="84">
        <f t="shared" ref="R59" si="137">+Q59+1</f>
        <v>2021</v>
      </c>
      <c r="S59" s="105">
        <v>2022</v>
      </c>
      <c r="T59" s="89">
        <v>2023</v>
      </c>
      <c r="U59" s="118" t="s">
        <v>16</v>
      </c>
      <c r="V59" s="114" t="s">
        <v>21</v>
      </c>
    </row>
    <row r="60" spans="1:22" x14ac:dyDescent="0.25">
      <c r="A60" s="91" t="s">
        <v>10</v>
      </c>
      <c r="B60" s="106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106">
        <f>+'[1]4.EXPORTACIONES POR ENVASE'!E400/1000</f>
        <v>50.588000000000001</v>
      </c>
      <c r="J60" s="93">
        <f>+I60/H60-1</f>
        <v>0.10928865888957118</v>
      </c>
      <c r="K60" s="2"/>
      <c r="L60" s="91" t="s">
        <v>10</v>
      </c>
      <c r="M60" s="106">
        <f>+SUM('[1]4.EXPORTACIONES POR ENVASE'!E305:E316)/1000</f>
        <v>750.39958000000013</v>
      </c>
      <c r="N60" s="6">
        <f>+SUM(C60)+SUM(B61:B71)</f>
        <v>777.51700000000005</v>
      </c>
      <c r="O60" s="6">
        <f t="shared" ref="O60" si="138">+SUM(D60)+SUM(C61:C71)</f>
        <v>763.17699999999991</v>
      </c>
      <c r="P60" s="6">
        <f t="shared" ref="P60" si="139">+SUM(E60)+SUM(D61:D71)</f>
        <v>755.69799999999998</v>
      </c>
      <c r="Q60" s="6">
        <f t="shared" ref="Q60" si="140">+SUM(F60)+SUM(E61:E71)</f>
        <v>729.39599999999984</v>
      </c>
      <c r="R60" s="6">
        <f>+SUM(G60)+SUM(F61:F71)</f>
        <v>705.26599999999996</v>
      </c>
      <c r="S60" s="107">
        <f>+SUM(H60)+SUM(G61:G71)</f>
        <v>815.27400000000011</v>
      </c>
      <c r="T60" s="92">
        <f>+SUM(I60)+SUM(H61:H71)</f>
        <v>775.51800000000003</v>
      </c>
      <c r="U60" s="119">
        <f t="shared" ref="U60:U70" si="141">+T60/S60-1</f>
        <v>-4.8763973829657359E-2</v>
      </c>
      <c r="V60" s="115">
        <f t="shared" ref="V60:V70" si="142">+POWER(T60/O60,0.2)-1</f>
        <v>3.2133938697382902E-3</v>
      </c>
    </row>
    <row r="61" spans="1:22" x14ac:dyDescent="0.25">
      <c r="A61" s="91" t="s">
        <v>11</v>
      </c>
      <c r="B61" s="106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106">
        <f>+'[1]4.EXPORTACIONES POR ENVASE'!E401/1000</f>
        <v>44.432000000000002</v>
      </c>
      <c r="J61" s="93">
        <f>+I61/H61-1</f>
        <v>-0.23751994920460595</v>
      </c>
      <c r="K61" s="2"/>
      <c r="L61" s="91" t="s">
        <v>11</v>
      </c>
      <c r="M61" s="106">
        <f>+SUM('[1]4.EXPORTACIONES POR ENVASE'!E306:E317)/1000</f>
        <v>748.83947000000012</v>
      </c>
      <c r="N61" s="6">
        <f>+SUM(C60:C61)+SUM(B62:B71)</f>
        <v>768.61200000000008</v>
      </c>
      <c r="O61" s="6">
        <f t="shared" ref="O61" si="143">+SUM(D60:D61)+SUM(C62:C71)</f>
        <v>769.625</v>
      </c>
      <c r="P61" s="6">
        <f t="shared" ref="P61" si="144">+SUM(E60:E61)+SUM(D62:D71)</f>
        <v>758.66199999999992</v>
      </c>
      <c r="Q61" s="6">
        <f t="shared" ref="Q61" si="145">+SUM(F60:F61)+SUM(E62:E71)</f>
        <v>725.59599999999989</v>
      </c>
      <c r="R61" s="6">
        <f>+SUM(G60:G61)+SUM(F62:F71)</f>
        <v>713.78099999999995</v>
      </c>
      <c r="S61" s="107">
        <f>+SUM(H60:H61)+SUM(G62:G71)</f>
        <v>815.71600000000012</v>
      </c>
      <c r="T61" s="92">
        <f t="shared" ref="T61" si="146">+SUM(I60:I61)+SUM(H62:H71)</f>
        <v>761.67700000000002</v>
      </c>
      <c r="U61" s="119">
        <f t="shared" si="141"/>
        <v>-6.6247321371654011E-2</v>
      </c>
      <c r="V61" s="115">
        <f t="shared" si="142"/>
        <v>-2.0740066545027469E-3</v>
      </c>
    </row>
    <row r="62" spans="1:22" x14ac:dyDescent="0.25">
      <c r="A62" s="91" t="s">
        <v>0</v>
      </c>
      <c r="B62" s="106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106">
        <f>+'[1]4.EXPORTACIONES POR ENVASE'!E402/1000</f>
        <v>61.957000000000001</v>
      </c>
      <c r="J62" s="93">
        <f t="shared" ref="J62" si="147">+I62/H62-1</f>
        <v>-7.5406655723026517E-2</v>
      </c>
      <c r="K62" s="2"/>
      <c r="L62" s="91" t="s">
        <v>0</v>
      </c>
      <c r="M62" s="106">
        <f>+SUM('[1]4.EXPORTACIONES POR ENVASE'!E307:E318)/1000</f>
        <v>746.88753999999994</v>
      </c>
      <c r="N62" s="6">
        <f>+SUM(C60:C62)+SUM(B63:B71)</f>
        <v>768.87800000000016</v>
      </c>
      <c r="O62" s="6">
        <f t="shared" ref="O62" si="148">+SUM(D60:D62)+SUM(C63:C71)</f>
        <v>767.91799999999989</v>
      </c>
      <c r="P62" s="6">
        <f t="shared" ref="P62" si="149">+SUM(E60:E62)+SUM(D63:D71)</f>
        <v>752.82400000000007</v>
      </c>
      <c r="Q62" s="6">
        <f t="shared" ref="Q62" si="150">+SUM(F60:F62)+SUM(E63:E71)</f>
        <v>720.08300000000008</v>
      </c>
      <c r="R62" s="6">
        <f t="shared" ref="R62" si="151">+SUM(G60:G62)+SUM(F63:F71)</f>
        <v>730.19999999999993</v>
      </c>
      <c r="S62" s="67">
        <f>+SUM(H60:H62)+SUM(G63:G71)</f>
        <v>813.96199999999999</v>
      </c>
      <c r="T62" s="37">
        <f t="shared" ref="T62" si="152">+SUM(I60:I62)+SUM(H63:H71)</f>
        <v>756.62400000000002</v>
      </c>
      <c r="U62" s="78">
        <f t="shared" si="141"/>
        <v>-7.044309193795284E-2</v>
      </c>
      <c r="V62" s="7">
        <f t="shared" si="142"/>
        <v>-2.958918558293111E-3</v>
      </c>
    </row>
    <row r="63" spans="1:22" x14ac:dyDescent="0.25">
      <c r="A63" s="91" t="s">
        <v>1</v>
      </c>
      <c r="B63" s="106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106">
        <f>+'[1]4.EXPORTACIONES POR ENVASE'!E403/1000</f>
        <v>48.67</v>
      </c>
      <c r="J63" s="93">
        <f t="shared" ref="J63" si="153">+I63/H63-1</f>
        <v>-0.26958113847492982</v>
      </c>
      <c r="K63" s="2"/>
      <c r="L63" s="91" t="s">
        <v>1</v>
      </c>
      <c r="M63" s="106">
        <f>+SUM('[1]4.EXPORTACIONES POR ENVASE'!E308:E319)/1000</f>
        <v>748.47762</v>
      </c>
      <c r="N63" s="6">
        <f>+SUM(C60:C63)+SUM(B64:B71)</f>
        <v>759.75271999999995</v>
      </c>
      <c r="O63" s="6">
        <f t="shared" ref="O63" si="154">+SUM(D60:D63)+SUM(C64:C71)</f>
        <v>764.98299999999995</v>
      </c>
      <c r="P63" s="6">
        <f t="shared" ref="P63" si="155">+SUM(E60:E63)+SUM(D64:D71)</f>
        <v>759.01700000000005</v>
      </c>
      <c r="Q63" s="6">
        <f t="shared" ref="Q63" si="156">+SUM(F60:F63)+SUM(E64:E71)</f>
        <v>717.09999999999991</v>
      </c>
      <c r="R63" s="6">
        <f t="shared" ref="R63" si="157">+SUM(G60:G63)+SUM(F64:F71)</f>
        <v>734.40899999999999</v>
      </c>
      <c r="S63" s="107">
        <f>+SUM(H60:H63)+SUM(G64:G71)</f>
        <v>815.39199999999994</v>
      </c>
      <c r="T63" s="92">
        <f t="shared" ref="T63" si="158">+SUM(I60:I63)+SUM(H64:H71)</f>
        <v>738.66100000000006</v>
      </c>
      <c r="U63" s="119">
        <f t="shared" si="141"/>
        <v>-9.4103204348337854E-2</v>
      </c>
      <c r="V63" s="115">
        <f t="shared" si="142"/>
        <v>-6.9784415340210515E-3</v>
      </c>
    </row>
    <row r="64" spans="1:22" x14ac:dyDescent="0.25">
      <c r="A64" s="91" t="s">
        <v>2</v>
      </c>
      <c r="B64" s="106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71.816000000000003</v>
      </c>
      <c r="I64" s="106">
        <f>+'[1]4.EXPORTACIONES POR ENVASE'!E404/1000</f>
        <v>57.226999999999997</v>
      </c>
      <c r="J64" s="93">
        <f t="shared" ref="J64" si="159">+I64/H64-1</f>
        <v>-0.20314414615127552</v>
      </c>
      <c r="K64" s="2"/>
      <c r="L64" s="91" t="s">
        <v>2</v>
      </c>
      <c r="M64" s="106">
        <f>+SUM('[1]4.EXPORTACIONES POR ENVASE'!E309:E320)/1000</f>
        <v>757.84892000000002</v>
      </c>
      <c r="N64" s="6">
        <f>+SUM(C60:C64)+SUM(B65:B71)</f>
        <v>758.30772000000002</v>
      </c>
      <c r="O64" s="6">
        <f t="shared" ref="O64" si="160">+SUM(D60:D64)+SUM(C65:C71)</f>
        <v>764.94799999999998</v>
      </c>
      <c r="P64" s="6">
        <f t="shared" ref="P64" si="161">+SUM(E60:E64)+SUM(D65:D71)</f>
        <v>761.67200000000003</v>
      </c>
      <c r="Q64" s="6">
        <f t="shared" ref="Q64" si="162">+SUM(F60:F64)+SUM(E65:E71)</f>
        <v>703.0150000000001</v>
      </c>
      <c r="R64" s="6">
        <f t="shared" ref="R64" si="163">+SUM(G60:G64)+SUM(F65:F71)</f>
        <v>747.08600000000001</v>
      </c>
      <c r="S64" s="107">
        <f>+SUM(H60:H64)+SUM(G65:G71)</f>
        <v>819.35300000000007</v>
      </c>
      <c r="T64" s="92">
        <f t="shared" ref="T64" si="164">+SUM(I60:I64)+SUM(H65:H71)</f>
        <v>724.072</v>
      </c>
      <c r="U64" s="119">
        <f t="shared" si="141"/>
        <v>-0.1162880956071437</v>
      </c>
      <c r="V64" s="115">
        <f t="shared" si="142"/>
        <v>-1.0923307179136699E-2</v>
      </c>
    </row>
    <row r="65" spans="1:22" x14ac:dyDescent="0.25">
      <c r="A65" s="91" t="s">
        <v>3</v>
      </c>
      <c r="B65" s="106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75.272000000000006</v>
      </c>
      <c r="I65" s="106">
        <f>+'[1]4.EXPORTACIONES POR ENVASE'!E405/1000</f>
        <v>56.622</v>
      </c>
      <c r="J65" s="93">
        <f t="shared" ref="J65" si="165">+I65/H65-1</f>
        <v>-0.24776809437772351</v>
      </c>
      <c r="K65" s="2"/>
      <c r="L65" s="91" t="s">
        <v>3</v>
      </c>
      <c r="M65" s="106">
        <f>+SUM('[1]4.EXPORTACIONES POR ENVASE'!E310:E321)/1000</f>
        <v>742.31695999999999</v>
      </c>
      <c r="N65" s="6">
        <f>+SUM(C60:C65)+SUM(B66:B71)</f>
        <v>767.85200000000009</v>
      </c>
      <c r="O65" s="6">
        <f t="shared" ref="O65" si="166">+SUM(D60:D65)+SUM(C66:C71)</f>
        <v>758.0619999999999</v>
      </c>
      <c r="P65" s="6">
        <f t="shared" ref="P65" si="167">+SUM(E60:E65)+SUM(D66:D71)</f>
        <v>757.10000000000014</v>
      </c>
      <c r="Q65" s="6">
        <f t="shared" ref="Q65" si="168">+SUM(F60:F65)+SUM(E66:E71)</f>
        <v>700.101</v>
      </c>
      <c r="R65" s="6">
        <f>+SUM(G60:G65)+SUM(F66:F71)</f>
        <v>773.30700000000002</v>
      </c>
      <c r="S65" s="107">
        <f>+SUM(H60:H65)+SUM(G66:G71)</f>
        <v>815.81099999999992</v>
      </c>
      <c r="T65" s="107">
        <f t="shared" ref="T65" si="169">+SUM(I60:I65)+SUM(H66:H71)</f>
        <v>705.42200000000003</v>
      </c>
      <c r="U65" s="119">
        <f t="shared" si="141"/>
        <v>-0.13531197789684124</v>
      </c>
      <c r="V65" s="115">
        <f t="shared" si="142"/>
        <v>-1.4290698820906833E-2</v>
      </c>
    </row>
    <row r="66" spans="1:22" x14ac:dyDescent="0.25">
      <c r="A66" s="91" t="s">
        <v>4</v>
      </c>
      <c r="B66" s="106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58.521999999999998</v>
      </c>
      <c r="I66" s="106">
        <f>+'[1]4.EXPORTACIONES POR ENVASE'!E406/1000</f>
        <v>56.829000000000001</v>
      </c>
      <c r="J66" s="93">
        <f t="shared" ref="J66" si="170">+I66/H66-1</f>
        <v>-2.8929291548477454E-2</v>
      </c>
      <c r="K66" s="2"/>
      <c r="L66" s="91" t="s">
        <v>4</v>
      </c>
      <c r="M66" s="106">
        <f>+SUM('[1]4.EXPORTACIONES POR ENVASE'!E311:E322)/1000</f>
        <v>735.74374</v>
      </c>
      <c r="N66" s="6">
        <f t="shared" ref="N66:S66" si="171">+SUM(C60:C66)+SUM(B67:B71)</f>
        <v>775.05800000000011</v>
      </c>
      <c r="O66" s="6">
        <f t="shared" si="171"/>
        <v>765.84799999999996</v>
      </c>
      <c r="P66" s="6">
        <f t="shared" si="171"/>
        <v>749.99099999999999</v>
      </c>
      <c r="Q66" s="6">
        <f t="shared" si="171"/>
        <v>704.149</v>
      </c>
      <c r="R66" s="6">
        <f t="shared" si="171"/>
        <v>778.48500000000001</v>
      </c>
      <c r="S66" s="107">
        <f t="shared" si="171"/>
        <v>798.92099999999994</v>
      </c>
      <c r="T66" s="92">
        <f t="shared" ref="T66" si="172">+SUM(I60:I66)+SUM(H67:H71)</f>
        <v>703.72899999999993</v>
      </c>
      <c r="U66" s="119">
        <f t="shared" si="141"/>
        <v>-0.11915070451271159</v>
      </c>
      <c r="V66" s="115">
        <f t="shared" si="142"/>
        <v>-1.6775768562706572E-2</v>
      </c>
    </row>
    <row r="67" spans="1:22" x14ac:dyDescent="0.25">
      <c r="A67" s="91" t="s">
        <v>5</v>
      </c>
      <c r="B67" s="106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82.748000000000005</v>
      </c>
      <c r="I67" s="106">
        <f>+'[1]4.EXPORTACIONES POR ENVASE'!E407/1000</f>
        <v>68.593000000000004</v>
      </c>
      <c r="J67" s="93">
        <f t="shared" ref="J67" si="173">+I67/H67-1</f>
        <v>-0.17106153623048292</v>
      </c>
      <c r="K67" s="2"/>
      <c r="L67" s="91" t="s">
        <v>5</v>
      </c>
      <c r="M67" s="106">
        <f>+SUM('[1]4.EXPORTACIONES POR ENVASE'!E312:E323)/1000</f>
        <v>756.88016999999991</v>
      </c>
      <c r="N67" s="6">
        <f>+SUM(C60:C67)+SUM(B68:B71)</f>
        <v>770.1110000000001</v>
      </c>
      <c r="O67" s="6">
        <f>+SUM(D60:D67)+SUM(C68:C71)</f>
        <v>767.74600000000009</v>
      </c>
      <c r="P67" s="6">
        <f>+SUM(E60:E67)+SUM(D68:D71)</f>
        <v>743.85500000000002</v>
      </c>
      <c r="Q67" s="6">
        <f t="shared" ref="Q67" si="174">+SUM(F60:F67)+SUM(E68:E71)</f>
        <v>690.25</v>
      </c>
      <c r="R67" s="6">
        <f t="shared" ref="R67" si="175">+SUM(G60:G67)+SUM(F68:F71)</f>
        <v>788.01</v>
      </c>
      <c r="S67" s="107">
        <f>+SUM(H60:H67)+SUM(G68:G71)</f>
        <v>808.68400000000008</v>
      </c>
      <c r="T67" s="92">
        <f t="shared" ref="T67" si="176">+SUM(I60:I67)+SUM(H68:H71)</f>
        <v>689.57400000000007</v>
      </c>
      <c r="U67" s="119">
        <f t="shared" si="141"/>
        <v>-0.14728868136379603</v>
      </c>
      <c r="V67" s="115">
        <f t="shared" si="142"/>
        <v>-2.1247998507049504E-2</v>
      </c>
    </row>
    <row r="68" spans="1:22" x14ac:dyDescent="0.25">
      <c r="A68" s="91" t="s">
        <v>6</v>
      </c>
      <c r="B68" s="106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67.754999999999995</v>
      </c>
      <c r="I68" s="106">
        <f>+'[1]4.EXPORTACIONES POR ENVASE'!E408/1000</f>
        <v>59.838999999999999</v>
      </c>
      <c r="J68" s="93">
        <f t="shared" ref="J68" si="177">+I68/H68-1</f>
        <v>-0.1168327060733525</v>
      </c>
      <c r="K68" s="2"/>
      <c r="L68" s="91" t="s">
        <v>6</v>
      </c>
      <c r="M68" s="106">
        <f>+SUM('[1]4.EXPORTACIONES POR ENVASE'!E313:E324)/1000</f>
        <v>757.19332999999995</v>
      </c>
      <c r="N68" s="6">
        <f t="shared" ref="N68:S68" si="178">+SUM(C60:C68)+SUM(B69:B71)</f>
        <v>761.68400000000008</v>
      </c>
      <c r="O68" s="6">
        <f t="shared" si="178"/>
        <v>760.52499999999998</v>
      </c>
      <c r="P68" s="6">
        <f t="shared" si="178"/>
        <v>744.49599999999998</v>
      </c>
      <c r="Q68" s="6">
        <f t="shared" si="178"/>
        <v>701.48699999999997</v>
      </c>
      <c r="R68" s="6">
        <f t="shared" si="178"/>
        <v>799.995</v>
      </c>
      <c r="S68" s="107">
        <f t="shared" si="178"/>
        <v>797.12200000000007</v>
      </c>
      <c r="T68" s="92">
        <f t="shared" ref="T68" si="179">+SUM(I60:I68)+SUM(H69:H71)</f>
        <v>681.65800000000002</v>
      </c>
      <c r="U68" s="119">
        <f t="shared" si="141"/>
        <v>-0.1448511018388654</v>
      </c>
      <c r="V68" s="115">
        <f t="shared" si="142"/>
        <v>-2.1658202390800185E-2</v>
      </c>
    </row>
    <row r="69" spans="1:22" x14ac:dyDescent="0.25">
      <c r="A69" s="91" t="s">
        <v>7</v>
      </c>
      <c r="B69" s="106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65.254999999999995</v>
      </c>
      <c r="I69" s="106">
        <f>+'[1]4.EXPORTACIONES POR ENVASE'!E409/1000</f>
        <v>57.043999999999997</v>
      </c>
      <c r="J69" s="93">
        <f t="shared" ref="J69" si="180">+I69/H69-1</f>
        <v>-0.12582943835721394</v>
      </c>
      <c r="K69" s="2"/>
      <c r="L69" s="91" t="s">
        <v>7</v>
      </c>
      <c r="M69" s="106">
        <f>+SUM('[1]4.EXPORTACIONES POR ENVASE'!E314:E325)/1000</f>
        <v>756.34696999999994</v>
      </c>
      <c r="N69" s="6">
        <f t="shared" ref="N69:S69" si="181">+SUM(C60:C69)+SUM(B70:B71)</f>
        <v>765.67700000000002</v>
      </c>
      <c r="O69" s="6">
        <f t="shared" si="181"/>
        <v>757.452</v>
      </c>
      <c r="P69" s="6">
        <f t="shared" si="181"/>
        <v>739.9129999999999</v>
      </c>
      <c r="Q69" s="6">
        <f t="shared" si="181"/>
        <v>703.46299999999997</v>
      </c>
      <c r="R69" s="6">
        <f t="shared" si="181"/>
        <v>802.01700000000005</v>
      </c>
      <c r="S69" s="107">
        <f t="shared" si="181"/>
        <v>793.91600000000005</v>
      </c>
      <c r="T69" s="107">
        <f t="shared" ref="T69" si="182">+SUM(I60:I69)+SUM(H70:H71)</f>
        <v>673.447</v>
      </c>
      <c r="U69" s="119">
        <f t="shared" si="141"/>
        <v>-0.15174023448324514</v>
      </c>
      <c r="V69" s="115">
        <f t="shared" si="142"/>
        <v>-2.3235962916108743E-2</v>
      </c>
    </row>
    <row r="70" spans="1:22" x14ac:dyDescent="0.25">
      <c r="A70" s="91" t="s">
        <v>8</v>
      </c>
      <c r="B70" s="106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53.59</v>
      </c>
      <c r="I70" s="106">
        <f>+'[1]4.EXPORTACIONES POR ENVASE'!E410/1000</f>
        <v>49.857999999999997</v>
      </c>
      <c r="J70" s="93">
        <f t="shared" ref="J70" si="183">+I70/H70-1</f>
        <v>-6.963985818249685E-2</v>
      </c>
      <c r="K70" s="2"/>
      <c r="L70" s="91" t="s">
        <v>8</v>
      </c>
      <c r="M70" s="106">
        <f>+SUM('[1]4.EXPORTACIONES POR ENVASE'!E315:E326)/1000</f>
        <v>763.6335499999999</v>
      </c>
      <c r="N70" s="6">
        <f t="shared" ref="N70:S70" si="184">+SUM(C60:C70)+SUM(B71)</f>
        <v>765.65600000000006</v>
      </c>
      <c r="O70" s="6">
        <f t="shared" si="184"/>
        <v>758.17700000000002</v>
      </c>
      <c r="P70" s="6">
        <f t="shared" si="184"/>
        <v>734.29499999999985</v>
      </c>
      <c r="Q70" s="6">
        <f t="shared" si="184"/>
        <v>706.95099999999991</v>
      </c>
      <c r="R70" s="6">
        <f t="shared" si="184"/>
        <v>814.1160000000001</v>
      </c>
      <c r="S70" s="107">
        <f t="shared" si="184"/>
        <v>775.25800000000004</v>
      </c>
      <c r="T70" s="92">
        <f t="shared" ref="T70" si="185">+SUM(I60:I70)+SUM(H71)</f>
        <v>669.71500000000003</v>
      </c>
      <c r="U70" s="119">
        <f t="shared" si="141"/>
        <v>-0.1361391949518741</v>
      </c>
      <c r="V70" s="115">
        <f t="shared" si="142"/>
        <v>-2.4507613605255996E-2</v>
      </c>
    </row>
    <row r="71" spans="1:22" x14ac:dyDescent="0.25">
      <c r="A71" s="91" t="s">
        <v>9</v>
      </c>
      <c r="B71" s="106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58.055999999999997</v>
      </c>
      <c r="I71" s="106"/>
      <c r="J71" s="93"/>
      <c r="K71" s="2"/>
      <c r="L71" s="91" t="s">
        <v>9</v>
      </c>
      <c r="M71" s="106">
        <f>+SUM('[1]4.EXPORTACIONES POR ENVASE'!E316:E327)/1000</f>
        <v>771.49802</v>
      </c>
      <c r="N71" s="6">
        <f t="shared" ref="N71:S71" si="186">+SUM(C60:C71)</f>
        <v>763.95600000000002</v>
      </c>
      <c r="O71" s="6">
        <f t="shared" si="186"/>
        <v>754.053</v>
      </c>
      <c r="P71" s="6">
        <f t="shared" si="186"/>
        <v>731.81399999999985</v>
      </c>
      <c r="Q71" s="6">
        <f t="shared" si="186"/>
        <v>705.26699999999994</v>
      </c>
      <c r="R71" s="6">
        <f t="shared" si="186"/>
        <v>822.59800000000007</v>
      </c>
      <c r="S71" s="107">
        <f t="shared" si="186"/>
        <v>770.53400000000011</v>
      </c>
      <c r="T71" s="92"/>
      <c r="U71" s="119"/>
      <c r="V71" s="115"/>
    </row>
    <row r="72" spans="1:22" ht="25.5" x14ac:dyDescent="0.25">
      <c r="A72" s="94" t="s">
        <v>13</v>
      </c>
      <c r="B72" s="108">
        <f>SUM(B60:B71)</f>
        <v>771.49802000000011</v>
      </c>
      <c r="C72" s="85">
        <f t="shared" ref="C72:F72" si="187">SUM(C60:C71)</f>
        <v>763.95600000000002</v>
      </c>
      <c r="D72" s="85">
        <f t="shared" si="187"/>
        <v>754.053</v>
      </c>
      <c r="E72" s="85">
        <f t="shared" si="187"/>
        <v>731.81399999999985</v>
      </c>
      <c r="F72" s="85">
        <f t="shared" si="187"/>
        <v>705.26699999999994</v>
      </c>
      <c r="G72" s="85">
        <f t="shared" ref="G72:H72" si="188">SUM(G60:G71)</f>
        <v>822.59800000000007</v>
      </c>
      <c r="H72" s="109">
        <f t="shared" si="188"/>
        <v>770.53400000000011</v>
      </c>
      <c r="I72" s="108"/>
      <c r="J72" s="96"/>
      <c r="K72" s="3"/>
      <c r="L72" s="94" t="s">
        <v>14</v>
      </c>
      <c r="M72" s="108">
        <f t="shared" ref="M72" si="189">+AVERAGE(M60:M71)</f>
        <v>753.00548916666651</v>
      </c>
      <c r="N72" s="85">
        <f>+AVERAGE(N60:N71)</f>
        <v>766.92178666666678</v>
      </c>
      <c r="O72" s="85">
        <f t="shared" ref="O72:T72" si="190">+AVERAGE(O60:O71)</f>
        <v>762.70949999999993</v>
      </c>
      <c r="P72" s="85">
        <f t="shared" si="190"/>
        <v>749.11141666666663</v>
      </c>
      <c r="Q72" s="85">
        <f t="shared" si="190"/>
        <v>708.90483333333339</v>
      </c>
      <c r="R72" s="85">
        <f t="shared" si="190"/>
        <v>767.43916666666667</v>
      </c>
      <c r="S72" s="109">
        <f t="shared" si="190"/>
        <v>803.32858333333343</v>
      </c>
      <c r="T72" s="95">
        <f t="shared" si="190"/>
        <v>716.37245454545462</v>
      </c>
      <c r="U72" s="121">
        <f t="shared" ref="U72" si="191">+R72/Q72-1</f>
        <v>8.2570086393824793E-2</v>
      </c>
      <c r="V72" s="178">
        <f t="shared" ref="V72" si="192">+POWER(R72/M72,0.2)-1</f>
        <v>3.804558457095375E-3</v>
      </c>
    </row>
    <row r="73" spans="1:22" ht="25.5" x14ac:dyDescent="0.25">
      <c r="A73" s="97" t="s">
        <v>15</v>
      </c>
      <c r="B73" s="110">
        <f>+B72/B$108</f>
        <v>0.9330603154351832</v>
      </c>
      <c r="C73" s="86">
        <f t="shared" ref="C73:F73" si="193">+C72/C$108</f>
        <v>0.94360872073131419</v>
      </c>
      <c r="D73" s="86">
        <f t="shared" si="193"/>
        <v>0.91831246978245817</v>
      </c>
      <c r="E73" s="86">
        <f t="shared" si="193"/>
        <v>0.91606258347739089</v>
      </c>
      <c r="F73" s="86">
        <f t="shared" si="193"/>
        <v>0.89132031023897285</v>
      </c>
      <c r="G73" s="86">
        <f t="shared" ref="G73:H73" si="194">+G72/G$108</f>
        <v>0.91664995163785012</v>
      </c>
      <c r="H73" s="111">
        <f t="shared" si="194"/>
        <v>0.93078097594209497</v>
      </c>
      <c r="I73" s="110"/>
      <c r="J73" s="99"/>
      <c r="K73" s="3"/>
      <c r="L73" s="97" t="s">
        <v>15</v>
      </c>
      <c r="M73" s="110">
        <f t="shared" ref="M73:T73" si="195">+M72/M$108</f>
        <v>0.932439993468551</v>
      </c>
      <c r="N73" s="86">
        <f t="shared" si="195"/>
        <v>0.93793563280268333</v>
      </c>
      <c r="O73" s="86">
        <f t="shared" si="195"/>
        <v>0.93639980225394503</v>
      </c>
      <c r="P73" s="86">
        <f t="shared" si="195"/>
        <v>0.91408651211126823</v>
      </c>
      <c r="Q73" s="86">
        <f t="shared" si="195"/>
        <v>0.89844459925132236</v>
      </c>
      <c r="R73" s="86">
        <f t="shared" si="195"/>
        <v>0.90569617906550892</v>
      </c>
      <c r="S73" s="111">
        <f t="shared" si="195"/>
        <v>0.92444665690685635</v>
      </c>
      <c r="T73" s="98">
        <f t="shared" si="195"/>
        <v>0.93567392212700295</v>
      </c>
      <c r="U73" s="120"/>
      <c r="V73" s="116"/>
    </row>
    <row r="74" spans="1:22" ht="26.25" thickBot="1" x14ac:dyDescent="0.3">
      <c r="A74" s="100" t="s">
        <v>12</v>
      </c>
      <c r="B74" s="112"/>
      <c r="C74" s="87">
        <f>+C72/B72-1</f>
        <v>-9.7758125160193332E-3</v>
      </c>
      <c r="D74" s="87">
        <f t="shared" ref="D74" si="196">+D72/C72-1</f>
        <v>-1.296278843284171E-2</v>
      </c>
      <c r="E74" s="87">
        <f t="shared" ref="E74" si="197">+E72/D72-1</f>
        <v>-2.949262187140711E-2</v>
      </c>
      <c r="F74" s="87">
        <f t="shared" ref="F74:H74" si="198">+F72/E72-1</f>
        <v>-3.6275611015913811E-2</v>
      </c>
      <c r="G74" s="87">
        <f t="shared" si="198"/>
        <v>0.16636394443522828</v>
      </c>
      <c r="H74" s="113">
        <f t="shared" si="198"/>
        <v>-6.3292154855713156E-2</v>
      </c>
      <c r="I74" s="204"/>
      <c r="J74" s="103"/>
      <c r="K74" s="2"/>
      <c r="L74" s="100" t="s">
        <v>12</v>
      </c>
      <c r="M74" s="112"/>
      <c r="N74" s="87">
        <f>+N72/M72-1</f>
        <v>1.8481004056691619E-2</v>
      </c>
      <c r="O74" s="87">
        <f t="shared" ref="O74" si="199">+O72/N72-1</f>
        <v>-5.4924592571232722E-3</v>
      </c>
      <c r="P74" s="87">
        <f t="shared" ref="P74" si="200">+P72/O72-1</f>
        <v>-1.7828653416973705E-2</v>
      </c>
      <c r="Q74" s="87">
        <f t="shared" ref="Q74" si="201">+Q72/P72-1</f>
        <v>-5.3672367606198201E-2</v>
      </c>
      <c r="R74" s="87">
        <f t="shared" ref="R74" si="202">+R72/Q72-1</f>
        <v>8.2570086393824793E-2</v>
      </c>
      <c r="S74" s="113">
        <f t="shared" ref="S74" si="203">+S72/R72-1</f>
        <v>4.6765161625188734E-2</v>
      </c>
      <c r="T74" s="102">
        <f t="shared" ref="T74" si="204">+T72/S72-1</f>
        <v>-0.1082447837559356</v>
      </c>
      <c r="U74" s="101"/>
      <c r="V74" s="117"/>
    </row>
    <row r="75" spans="1:22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2" ht="15.75" thickBot="1" x14ac:dyDescent="0.3">
      <c r="A76" s="284" t="s">
        <v>41</v>
      </c>
      <c r="B76" s="285"/>
      <c r="C76" s="285"/>
      <c r="D76" s="285"/>
      <c r="E76" s="285"/>
      <c r="F76" s="285"/>
      <c r="G76" s="285"/>
      <c r="H76" s="285"/>
      <c r="I76" s="285"/>
      <c r="J76" s="286"/>
      <c r="K76" s="2"/>
      <c r="L76" s="284" t="s">
        <v>42</v>
      </c>
      <c r="M76" s="285"/>
      <c r="N76" s="285"/>
      <c r="O76" s="285"/>
      <c r="P76" s="285"/>
      <c r="Q76" s="285"/>
      <c r="R76" s="285"/>
      <c r="S76" s="285"/>
      <c r="T76" s="285"/>
      <c r="U76" s="285"/>
      <c r="V76" s="286"/>
    </row>
    <row r="77" spans="1:22" ht="38.25" x14ac:dyDescent="0.25">
      <c r="A77" s="88"/>
      <c r="B77" s="104">
        <v>2016</v>
      </c>
      <c r="C77" s="84">
        <f>+B77+1</f>
        <v>2017</v>
      </c>
      <c r="D77" s="84">
        <f t="shared" ref="D77" si="205">+C77+1</f>
        <v>2018</v>
      </c>
      <c r="E77" s="84">
        <f t="shared" ref="E77" si="206">+D77+1</f>
        <v>2019</v>
      </c>
      <c r="F77" s="84">
        <f t="shared" ref="F77" si="207">+E77+1</f>
        <v>2020</v>
      </c>
      <c r="G77" s="84">
        <f t="shared" ref="G77" si="208">+F77+1</f>
        <v>2021</v>
      </c>
      <c r="H77" s="84">
        <v>2022</v>
      </c>
      <c r="I77" s="104">
        <v>2023</v>
      </c>
      <c r="J77" s="90" t="s">
        <v>16</v>
      </c>
      <c r="K77" s="2"/>
      <c r="L77" s="88"/>
      <c r="M77" s="104">
        <v>2016</v>
      </c>
      <c r="N77" s="84">
        <f>+M77+1</f>
        <v>2017</v>
      </c>
      <c r="O77" s="84">
        <f t="shared" ref="O77" si="209">+N77+1</f>
        <v>2018</v>
      </c>
      <c r="P77" s="84">
        <f t="shared" ref="P77" si="210">+O77+1</f>
        <v>2019</v>
      </c>
      <c r="Q77" s="84">
        <f t="shared" ref="Q77" si="211">+P77+1</f>
        <v>2020</v>
      </c>
      <c r="R77" s="84">
        <f t="shared" ref="R77" si="212">+Q77+1</f>
        <v>2021</v>
      </c>
      <c r="S77" s="105">
        <v>2022</v>
      </c>
      <c r="T77" s="89">
        <v>2023</v>
      </c>
      <c r="U77" s="118" t="s">
        <v>16</v>
      </c>
      <c r="V77" s="114" t="s">
        <v>21</v>
      </c>
    </row>
    <row r="78" spans="1:22" x14ac:dyDescent="0.25">
      <c r="A78" s="91" t="s">
        <v>10</v>
      </c>
      <c r="B78" s="106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106">
        <f>+'[1]4.EXPORTACIONES POR ENVASE'!F400/1000</f>
        <v>3.2709999999999999</v>
      </c>
      <c r="J78" s="93">
        <f t="shared" ref="J78:J83" si="213">+I78/H78-1</f>
        <v>-0.25911664779161947</v>
      </c>
      <c r="K78" s="2"/>
      <c r="L78" s="91" t="s">
        <v>10</v>
      </c>
      <c r="M78" s="106">
        <f>+SUM('[1]4.EXPORTACIONES POR ENVASE'!F305:F316)/1000</f>
        <v>60.402579999999986</v>
      </c>
      <c r="N78" s="6">
        <f>+SUM(C78)+SUM(B79:B89)</f>
        <v>56.792809999999996</v>
      </c>
      <c r="O78" s="6">
        <f t="shared" ref="O78" si="214">+SUM(D78)+SUM(C79:C89)</f>
        <v>41.323999999999998</v>
      </c>
      <c r="P78" s="6">
        <f t="shared" ref="P78" si="215">+SUM(E78)+SUM(D79:D89)</f>
        <v>71.009999999999991</v>
      </c>
      <c r="Q78" s="6">
        <f t="shared" ref="Q78" si="216">+SUM(F78)+SUM(E79:E89)</f>
        <v>69.983000000000004</v>
      </c>
      <c r="R78" s="6">
        <f>+SUM(G78)+SUM(F79:F89)</f>
        <v>82.27300000000001</v>
      </c>
      <c r="S78" s="107">
        <f>+SUM(H78)+SUM(G79:G89)</f>
        <v>72.794000000000011</v>
      </c>
      <c r="T78" s="92">
        <f>+SUM(I78)+SUM(H79:H89)</f>
        <v>56.157999999999994</v>
      </c>
      <c r="U78" s="119">
        <f t="shared" ref="U78:U88" si="217">+T78/S78-1</f>
        <v>-0.22853531884495992</v>
      </c>
      <c r="V78" s="115">
        <f t="shared" ref="V78:V88" si="218">+POWER(T78/O78,0.2)-1</f>
        <v>6.3265826764708821E-2</v>
      </c>
    </row>
    <row r="79" spans="1:22" x14ac:dyDescent="0.25">
      <c r="A79" s="91" t="s">
        <v>11</v>
      </c>
      <c r="B79" s="106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106">
        <f>+'[1]4.EXPORTACIONES POR ENVASE'!F401/1000</f>
        <v>3.2959999999999998</v>
      </c>
      <c r="J79" s="93">
        <f t="shared" si="213"/>
        <v>-0.44632958172350079</v>
      </c>
      <c r="K79" s="2"/>
      <c r="L79" s="91" t="s">
        <v>11</v>
      </c>
      <c r="M79" s="106">
        <f>+SUM('[1]4.EXPORTACIONES POR ENVASE'!F306:F317)/1000</f>
        <v>61.657849999999989</v>
      </c>
      <c r="N79" s="6">
        <f>+SUM(C78:C79)+SUM(B80:B89)</f>
        <v>54.425330000000002</v>
      </c>
      <c r="O79" s="6">
        <f t="shared" ref="O79" si="219">+SUM(D78:D79)+SUM(C80:C89)</f>
        <v>42.918999999999997</v>
      </c>
      <c r="P79" s="6">
        <f t="shared" ref="P79" si="220">+SUM(E78:E79)+SUM(D80:D89)</f>
        <v>71.216999999999999</v>
      </c>
      <c r="Q79" s="6">
        <f t="shared" ref="Q79" si="221">+SUM(F78:F79)+SUM(E80:E89)</f>
        <v>73.274000000000001</v>
      </c>
      <c r="R79" s="6">
        <f>+SUM(G78:G79)+SUM(F80:F89)</f>
        <v>79.635999999999996</v>
      </c>
      <c r="S79" s="107">
        <f>+SUM(H78:H79)+SUM(G80:G89)</f>
        <v>72.981000000000009</v>
      </c>
      <c r="T79" s="92">
        <f t="shared" ref="T79" si="222">+SUM(I78:I79)+SUM(H80:H89)</f>
        <v>53.500999999999998</v>
      </c>
      <c r="U79" s="119">
        <f t="shared" si="217"/>
        <v>-0.26691878708156924</v>
      </c>
      <c r="V79" s="115">
        <f t="shared" si="218"/>
        <v>4.5062973576965426E-2</v>
      </c>
    </row>
    <row r="80" spans="1:22" x14ac:dyDescent="0.25">
      <c r="A80" s="91" t="s">
        <v>0</v>
      </c>
      <c r="B80" s="106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106">
        <f>+'[1]4.EXPORTACIONES POR ENVASE'!F402/1000</f>
        <v>4.5039999999999996</v>
      </c>
      <c r="J80" s="93">
        <f t="shared" si="213"/>
        <v>-0.25343941654235047</v>
      </c>
      <c r="K80" s="2"/>
      <c r="L80" s="91" t="s">
        <v>0</v>
      </c>
      <c r="M80" s="106">
        <f>+SUM('[1]4.EXPORTACIONES POR ENVASE'!F307:F318)/1000</f>
        <v>57.332529999999998</v>
      </c>
      <c r="N80" s="6">
        <f>+SUM(C78:C80)+SUM(B81:B89)</f>
        <v>52.466720000000009</v>
      </c>
      <c r="O80" s="6">
        <f t="shared" ref="O80" si="223">+SUM(D78:D80)+SUM(C81:C89)</f>
        <v>44.146000000000001</v>
      </c>
      <c r="P80" s="6">
        <f t="shared" ref="P80" si="224">+SUM(E78:E80)+SUM(D81:D89)</f>
        <v>72.753</v>
      </c>
      <c r="Q80" s="6">
        <f t="shared" ref="Q80" si="225">+SUM(F78:F80)+SUM(E81:E89)</f>
        <v>74.298000000000002</v>
      </c>
      <c r="R80" s="6">
        <f t="shared" ref="R80" si="226">+SUM(G78:G80)+SUM(F81:F89)</f>
        <v>80.295999999999992</v>
      </c>
      <c r="S80" s="67">
        <f>+SUM(H78:H80)+SUM(G81:G89)</f>
        <v>71.988000000000014</v>
      </c>
      <c r="T80" s="37">
        <f t="shared" ref="T80" si="227">+SUM(I78:I80)+SUM(H81:H89)</f>
        <v>51.972000000000001</v>
      </c>
      <c r="U80" s="78">
        <f t="shared" si="217"/>
        <v>-0.27804634105684289</v>
      </c>
      <c r="V80" s="7">
        <f t="shared" si="218"/>
        <v>3.3179104382655478E-2</v>
      </c>
    </row>
    <row r="81" spans="1:23" x14ac:dyDescent="0.25">
      <c r="A81" s="91" t="s">
        <v>1</v>
      </c>
      <c r="B81" s="106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106">
        <f>+'[1]4.EXPORTACIONES POR ENVASE'!F403/1000</f>
        <v>3.71</v>
      </c>
      <c r="J81" s="93">
        <f t="shared" si="213"/>
        <v>-0.39987059204141062</v>
      </c>
      <c r="K81" s="2"/>
      <c r="L81" s="91" t="s">
        <v>1</v>
      </c>
      <c r="M81" s="106">
        <f>+SUM('[1]4.EXPORTACIONES POR ENVASE'!F308:F319)/1000</f>
        <v>53.518909999999998</v>
      </c>
      <c r="N81" s="6">
        <f>+SUM(C78:C81)+SUM(B82:B89)</f>
        <v>51.694710000000001</v>
      </c>
      <c r="O81" s="6">
        <f t="shared" ref="O81" si="228">+SUM(D78:D81)+SUM(C82:C89)</f>
        <v>46.423000000000002</v>
      </c>
      <c r="P81" s="6">
        <f t="shared" ref="P81" si="229">+SUM(E78:E81)+SUM(D82:D89)</f>
        <v>72.27000000000001</v>
      </c>
      <c r="Q81" s="6">
        <f t="shared" ref="Q81" si="230">+SUM(F78:F81)+SUM(E82:E89)</f>
        <v>75.545999999999992</v>
      </c>
      <c r="R81" s="6">
        <f t="shared" ref="R81" si="231">+SUM(G78:G81)+SUM(F82:F89)</f>
        <v>82.766999999999996</v>
      </c>
      <c r="S81" s="107">
        <f>+SUM(H78:H81)+SUM(G82:G89)</f>
        <v>70.272999999999996</v>
      </c>
      <c r="T81" s="92">
        <f t="shared" ref="T81" si="232">+SUM(I78:I81)+SUM(H82:H89)</f>
        <v>49.5</v>
      </c>
      <c r="U81" s="119">
        <f t="shared" si="217"/>
        <v>-0.29560428614119216</v>
      </c>
      <c r="V81" s="115">
        <f t="shared" si="218"/>
        <v>1.2918257676456602E-2</v>
      </c>
    </row>
    <row r="82" spans="1:23" x14ac:dyDescent="0.25">
      <c r="A82" s="91" t="s">
        <v>2</v>
      </c>
      <c r="B82" s="106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4.4409999999999998</v>
      </c>
      <c r="I82" s="106">
        <f>+'[1]4.EXPORTACIONES POR ENVASE'!F404/1000</f>
        <v>4.274</v>
      </c>
      <c r="J82" s="93">
        <f t="shared" si="213"/>
        <v>-3.7604143210988483E-2</v>
      </c>
      <c r="K82" s="2"/>
      <c r="L82" s="91" t="s">
        <v>2</v>
      </c>
      <c r="M82" s="106">
        <f>+SUM('[1]4.EXPORTACIONES POR ENVASE'!F309:F320)/1000</f>
        <v>52.718890000000009</v>
      </c>
      <c r="N82" s="6">
        <f>+SUM(C78:C82)+SUM(B83:B89)</f>
        <v>49.960880000000003</v>
      </c>
      <c r="O82" s="6">
        <f t="shared" ref="O82" si="233">+SUM(D78:D82)+SUM(C83:C89)</f>
        <v>48.558999999999997</v>
      </c>
      <c r="P82" s="6">
        <f t="shared" ref="P82" si="234">+SUM(E78:E82)+SUM(D83:D89)</f>
        <v>72.22399999999999</v>
      </c>
      <c r="Q82" s="6">
        <f t="shared" ref="Q82" si="235">+SUM(F78:F82)+SUM(E83:E89)</f>
        <v>77.724999999999994</v>
      </c>
      <c r="R82" s="6">
        <f t="shared" ref="R82" si="236">+SUM(G78:G82)+SUM(F83:F89)</f>
        <v>84.507000000000005</v>
      </c>
      <c r="S82" s="107">
        <f>+SUM(H78:H82)+SUM(G83:G89)</f>
        <v>66.417000000000002</v>
      </c>
      <c r="T82" s="92">
        <f t="shared" ref="T82" si="237">+SUM(I78:I82)+SUM(H83:H89)</f>
        <v>49.332999999999998</v>
      </c>
      <c r="U82" s="119">
        <f t="shared" si="217"/>
        <v>-0.25722330126323079</v>
      </c>
      <c r="V82" s="115">
        <f t="shared" si="218"/>
        <v>3.1677416947604176E-3</v>
      </c>
    </row>
    <row r="83" spans="1:23" x14ac:dyDescent="0.25">
      <c r="A83" s="91" t="s">
        <v>3</v>
      </c>
      <c r="B83" s="106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5.423</v>
      </c>
      <c r="I83" s="106">
        <f>+'[1]4.EXPORTACIONES POR ENVASE'!F405/1000</f>
        <v>2.8410000000000002</v>
      </c>
      <c r="J83" s="93">
        <f t="shared" si="213"/>
        <v>-0.47612022865572556</v>
      </c>
      <c r="K83" s="2"/>
      <c r="L83" s="91" t="s">
        <v>3</v>
      </c>
      <c r="M83" s="106">
        <f>+SUM('[1]4.EXPORTACIONES POR ENVASE'!F310:F321)/1000</f>
        <v>50.804940000000002</v>
      </c>
      <c r="N83" s="6">
        <f>+SUM(C78:C83)+SUM(B84:B89)</f>
        <v>50.282610000000005</v>
      </c>
      <c r="O83" s="6">
        <f>+SUM(D78:D83)+SUM(C84:C89)</f>
        <v>47.197000000000003</v>
      </c>
      <c r="P83" s="6">
        <f>+SUM(E78:E83)+SUM(D84:D89)</f>
        <v>73.378999999999991</v>
      </c>
      <c r="Q83" s="6">
        <f t="shared" ref="Q83" si="238">+SUM(F78:F83)+SUM(E84:E89)</f>
        <v>80.290999999999997</v>
      </c>
      <c r="R83" s="6">
        <f>+SUM(G78:G83)+SUM(F84:F89)</f>
        <v>84.718999999999994</v>
      </c>
      <c r="S83" s="107">
        <f>+SUM(H78:H83)+SUM(G84:G89)</f>
        <v>65.055999999999983</v>
      </c>
      <c r="T83" s="107">
        <f t="shared" ref="T83" si="239">+SUM(I78:I83)+SUM(H84:H89)</f>
        <v>46.750999999999998</v>
      </c>
      <c r="U83" s="119">
        <f t="shared" si="217"/>
        <v>-0.28137297097884884</v>
      </c>
      <c r="V83" s="115">
        <f t="shared" si="218"/>
        <v>-1.8971352335502845E-3</v>
      </c>
      <c r="W83" s="4"/>
    </row>
    <row r="84" spans="1:23" x14ac:dyDescent="0.25">
      <c r="A84" s="91" t="s">
        <v>4</v>
      </c>
      <c r="B84" s="106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2.536</v>
      </c>
      <c r="I84" s="106">
        <f>+'[1]4.EXPORTACIONES POR ENVASE'!F406/1000</f>
        <v>3.5179999999999998</v>
      </c>
      <c r="J84" s="93">
        <f t="shared" ref="J84" si="240">+I84/H84-1</f>
        <v>0.38722397476340675</v>
      </c>
      <c r="K84" s="2"/>
      <c r="L84" s="91" t="s">
        <v>4</v>
      </c>
      <c r="M84" s="106">
        <f>+SUM('[1]4.EXPORTACIONES POR ENVASE'!F311:F322)/1000</f>
        <v>50.86777</v>
      </c>
      <c r="N84" s="6">
        <f t="shared" ref="N84:S84" si="241">+SUM(C78:C84)+SUM(B85:B89)</f>
        <v>50.324610000000007</v>
      </c>
      <c r="O84" s="6">
        <f t="shared" si="241"/>
        <v>49.039000000000001</v>
      </c>
      <c r="P84" s="6">
        <f t="shared" si="241"/>
        <v>73.459000000000003</v>
      </c>
      <c r="Q84" s="6">
        <f t="shared" si="241"/>
        <v>82.415000000000006</v>
      </c>
      <c r="R84" s="6">
        <f t="shared" si="241"/>
        <v>82.75200000000001</v>
      </c>
      <c r="S84" s="107">
        <f t="shared" si="241"/>
        <v>62.430999999999997</v>
      </c>
      <c r="T84" s="92">
        <f t="shared" ref="T84" si="242">+SUM(I78:I84)+SUM(H85:H89)</f>
        <v>47.733000000000004</v>
      </c>
      <c r="U84" s="119">
        <f t="shared" si="217"/>
        <v>-0.23542791241530636</v>
      </c>
      <c r="V84" s="115">
        <f t="shared" si="218"/>
        <v>-5.3840372981187601E-3</v>
      </c>
    </row>
    <row r="85" spans="1:23" x14ac:dyDescent="0.25">
      <c r="A85" s="91" t="s">
        <v>5</v>
      </c>
      <c r="B85" s="106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4.0229999999999997</v>
      </c>
      <c r="I85" s="106">
        <f>+'[1]4.EXPORTACIONES POR ENVASE'!F407/1000</f>
        <v>3.4510000000000001</v>
      </c>
      <c r="J85" s="93">
        <f t="shared" ref="J85" si="243">+I85/H85-1</f>
        <v>-0.14218245090728299</v>
      </c>
      <c r="K85" s="2"/>
      <c r="L85" s="91" t="s">
        <v>5</v>
      </c>
      <c r="M85" s="106">
        <f>+SUM('[1]4.EXPORTACIONES POR ENVASE'!F312:F323)/1000</f>
        <v>52.265370000000004</v>
      </c>
      <c r="N85" s="6">
        <f>+SUM(C78:C85)+SUM(B86:B89)</f>
        <v>49.978350000000006</v>
      </c>
      <c r="O85" s="6">
        <f>+SUM(D78:D85)+SUM(C86:C89)</f>
        <v>51.697000000000003</v>
      </c>
      <c r="P85" s="6">
        <f>+SUM(E78:E85)+SUM(D86:D89)</f>
        <v>73.350999999999999</v>
      </c>
      <c r="Q85" s="6">
        <f t="shared" ref="Q85" si="244">+SUM(F78:F85)+SUM(E86:E89)</f>
        <v>83.611000000000004</v>
      </c>
      <c r="R85" s="6">
        <f t="shared" ref="R85" si="245">+SUM(G78:G85)+SUM(F86:F89)</f>
        <v>78.921999999999997</v>
      </c>
      <c r="S85" s="107">
        <f>+SUM(H78:H85)+SUM(G86:G89)</f>
        <v>62.441000000000003</v>
      </c>
      <c r="T85" s="92">
        <f t="shared" ref="T85" si="246">+SUM(I78:I85)+SUM(H86:H89)</f>
        <v>47.161000000000001</v>
      </c>
      <c r="U85" s="119">
        <f t="shared" si="217"/>
        <v>-0.24471100719078809</v>
      </c>
      <c r="V85" s="115">
        <f t="shared" si="218"/>
        <v>-1.819885838304014E-2</v>
      </c>
    </row>
    <row r="86" spans="1:23" x14ac:dyDescent="0.25">
      <c r="A86" s="91" t="s">
        <v>6</v>
      </c>
      <c r="B86" s="106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5.9509999999999996</v>
      </c>
      <c r="I86" s="106">
        <f>+'[1]4.EXPORTACIONES POR ENVASE'!F408/1000</f>
        <v>5.29</v>
      </c>
      <c r="J86" s="93">
        <f t="shared" ref="J86" si="247">+I86/H86-1</f>
        <v>-0.11107376911443445</v>
      </c>
      <c r="K86" s="2"/>
      <c r="L86" s="91" t="s">
        <v>6</v>
      </c>
      <c r="M86" s="106">
        <f>+SUM('[1]4.EXPORTACIONES POR ENVASE'!F313:F324)/1000</f>
        <v>51.94473</v>
      </c>
      <c r="N86" s="6">
        <f t="shared" ref="N86:S86" si="248">+SUM(C78:C86)+SUM(B87:B89)</f>
        <v>50.186000000000007</v>
      </c>
      <c r="O86" s="6">
        <f t="shared" si="248"/>
        <v>56.774000000000001</v>
      </c>
      <c r="P86" s="6">
        <f t="shared" si="248"/>
        <v>68.522999999999996</v>
      </c>
      <c r="Q86" s="6">
        <f t="shared" si="248"/>
        <v>85.174999999999997</v>
      </c>
      <c r="R86" s="6">
        <f t="shared" si="248"/>
        <v>77.83</v>
      </c>
      <c r="S86" s="107">
        <f t="shared" si="248"/>
        <v>63.521000000000001</v>
      </c>
      <c r="T86" s="92">
        <f t="shared" ref="T86" si="249">+SUM(I78:I86)+SUM(H87:H89)</f>
        <v>46.5</v>
      </c>
      <c r="U86" s="119">
        <f t="shared" si="217"/>
        <v>-0.26795862785535496</v>
      </c>
      <c r="V86" s="115">
        <f t="shared" si="218"/>
        <v>-3.9138722214162702E-2</v>
      </c>
    </row>
    <row r="87" spans="1:23" x14ac:dyDescent="0.25">
      <c r="A87" s="91" t="s">
        <v>7</v>
      </c>
      <c r="B87" s="106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</v>
      </c>
      <c r="I87" s="106">
        <f>+'[1]4.EXPORTACIONES POR ENVASE'!F409/1000</f>
        <v>4.2560000000000002</v>
      </c>
      <c r="J87" s="93">
        <f t="shared" ref="J87" si="250">+I87/H87-1</f>
        <v>0.28969696969696979</v>
      </c>
      <c r="K87" s="2"/>
      <c r="L87" s="91" t="s">
        <v>7</v>
      </c>
      <c r="M87" s="106">
        <f>+SUM('[1]4.EXPORTACIONES POR ENVASE'!F314:F325)/1000</f>
        <v>54.486280000000001</v>
      </c>
      <c r="N87" s="6">
        <f t="shared" ref="N87:S87" si="251">+SUM(C78:C87)+SUM(B88:B89)</f>
        <v>48.314000000000007</v>
      </c>
      <c r="O87" s="6">
        <f t="shared" si="251"/>
        <v>61.71</v>
      </c>
      <c r="P87" s="6">
        <f t="shared" si="251"/>
        <v>64.951999999999998</v>
      </c>
      <c r="Q87" s="6">
        <f t="shared" si="251"/>
        <v>86.085999999999984</v>
      </c>
      <c r="R87" s="6">
        <f t="shared" si="251"/>
        <v>75.586000000000013</v>
      </c>
      <c r="S87" s="107">
        <f t="shared" si="251"/>
        <v>61.795000000000002</v>
      </c>
      <c r="T87" s="107">
        <f t="shared" ref="T87" si="252">+SUM(I78:I87)+SUM(H88:H89)</f>
        <v>47.456000000000003</v>
      </c>
      <c r="U87" s="119">
        <f t="shared" si="217"/>
        <v>-0.23204142729994337</v>
      </c>
      <c r="V87" s="115">
        <f t="shared" si="218"/>
        <v>-5.1172820795251206E-2</v>
      </c>
    </row>
    <row r="88" spans="1:23" x14ac:dyDescent="0.25">
      <c r="A88" s="91" t="s">
        <v>8</v>
      </c>
      <c r="B88" s="106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5.4349999999999996</v>
      </c>
      <c r="I88" s="106">
        <f>+'[1]4.EXPORTACIONES POR ENVASE'!F410/1000</f>
        <v>3.6579999999999999</v>
      </c>
      <c r="J88" s="93">
        <f t="shared" ref="J88" si="253">+I88/H88-1</f>
        <v>-0.3269549218031278</v>
      </c>
      <c r="K88" s="2"/>
      <c r="L88" s="91" t="s">
        <v>8</v>
      </c>
      <c r="M88" s="106">
        <f>+SUM('[1]4.EXPORTACIONES POR ENVASE'!F315:F326)/1000</f>
        <v>53.361120000000007</v>
      </c>
      <c r="N88" s="6">
        <f t="shared" ref="N88:S88" si="254">+SUM(C78:C88)+SUM(B89)</f>
        <v>48.896999999999998</v>
      </c>
      <c r="O88" s="6">
        <f t="shared" si="254"/>
        <v>64.774000000000001</v>
      </c>
      <c r="P88" s="6">
        <f t="shared" si="254"/>
        <v>64.7</v>
      </c>
      <c r="Q88" s="6">
        <f t="shared" si="254"/>
        <v>87.171999999999997</v>
      </c>
      <c r="R88" s="6">
        <f t="shared" si="254"/>
        <v>74.811000000000007</v>
      </c>
      <c r="S88" s="107">
        <f t="shared" si="254"/>
        <v>60.856000000000002</v>
      </c>
      <c r="T88" s="92">
        <f t="shared" ref="T88" si="255">+SUM(I78:I88)+SUM(H89)</f>
        <v>45.679000000000002</v>
      </c>
      <c r="U88" s="119">
        <f t="shared" si="217"/>
        <v>-0.24939200736164058</v>
      </c>
      <c r="V88" s="115">
        <f t="shared" si="218"/>
        <v>-6.7469222751806557E-2</v>
      </c>
    </row>
    <row r="89" spans="1:23" x14ac:dyDescent="0.25">
      <c r="A89" s="91" t="s">
        <v>9</v>
      </c>
      <c r="B89" s="106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3.61</v>
      </c>
      <c r="I89" s="106"/>
      <c r="J89" s="93"/>
      <c r="K89" s="2"/>
      <c r="L89" s="91" t="s">
        <v>9</v>
      </c>
      <c r="M89" s="106">
        <f>+SUM('[1]4.EXPORTACIONES POR ENVASE'!F316:F327)/1000</f>
        <v>55.348870000000005</v>
      </c>
      <c r="N89" s="6">
        <f t="shared" ref="N89:S89" si="256">+SUM(C78:C89)</f>
        <v>45.655000000000001</v>
      </c>
      <c r="O89" s="6">
        <f t="shared" si="256"/>
        <v>67.075999999999993</v>
      </c>
      <c r="P89" s="6">
        <f t="shared" si="256"/>
        <v>67.055000000000007</v>
      </c>
      <c r="Q89" s="6">
        <f t="shared" si="256"/>
        <v>85.994</v>
      </c>
      <c r="R89" s="6">
        <f t="shared" si="256"/>
        <v>74.798000000000002</v>
      </c>
      <c r="S89" s="107">
        <f t="shared" si="256"/>
        <v>57.302</v>
      </c>
      <c r="T89" s="92"/>
      <c r="U89" s="119"/>
      <c r="V89" s="115"/>
    </row>
    <row r="90" spans="1:23" ht="25.5" x14ac:dyDescent="0.25">
      <c r="A90" s="94" t="s">
        <v>13</v>
      </c>
      <c r="B90" s="108">
        <f>SUM(B78:B89)</f>
        <v>55.348869999999998</v>
      </c>
      <c r="C90" s="85">
        <f>SUM(C78:C89)</f>
        <v>45.655000000000001</v>
      </c>
      <c r="D90" s="85">
        <f>SUM(D78:D89)</f>
        <v>67.075999999999993</v>
      </c>
      <c r="E90" s="85">
        <f>SUM(E78:E89)</f>
        <v>67.055000000000007</v>
      </c>
      <c r="F90" s="85">
        <f>SUM(F78:F89)</f>
        <v>85.994</v>
      </c>
      <c r="G90" s="85">
        <f t="shared" ref="G90:H90" si="257">SUM(G78:G89)</f>
        <v>74.798000000000002</v>
      </c>
      <c r="H90" s="109">
        <f t="shared" si="257"/>
        <v>57.302</v>
      </c>
      <c r="I90" s="108"/>
      <c r="J90" s="96"/>
      <c r="K90" s="3"/>
      <c r="L90" s="94" t="s">
        <v>14</v>
      </c>
      <c r="M90" s="108">
        <f t="shared" ref="M90:T90" si="258">+AVERAGE(M78:M89)</f>
        <v>54.559153333333335</v>
      </c>
      <c r="N90" s="85">
        <f t="shared" si="258"/>
        <v>50.748168333333332</v>
      </c>
      <c r="O90" s="85">
        <f t="shared" si="258"/>
        <v>51.803166666666662</v>
      </c>
      <c r="P90" s="85">
        <f t="shared" si="258"/>
        <v>70.407750000000007</v>
      </c>
      <c r="Q90" s="85">
        <f t="shared" si="258"/>
        <v>80.130833333333342</v>
      </c>
      <c r="R90" s="85">
        <f t="shared" si="258"/>
        <v>79.908083333333352</v>
      </c>
      <c r="S90" s="109">
        <f t="shared" si="258"/>
        <v>65.654583333333335</v>
      </c>
      <c r="T90" s="95">
        <f t="shared" si="258"/>
        <v>49.249454545454547</v>
      </c>
      <c r="U90" s="121">
        <f>+T90/S90-1</f>
        <v>-0.24987027492945457</v>
      </c>
      <c r="V90" s="178">
        <f>+POWER(T90/O90,0.2)-1</f>
        <v>-1.005965725634772E-2</v>
      </c>
    </row>
    <row r="91" spans="1:23" ht="25.5" x14ac:dyDescent="0.25">
      <c r="A91" s="97" t="s">
        <v>15</v>
      </c>
      <c r="B91" s="110">
        <f t="shared" ref="B91:G91" si="259">+B90/B$108</f>
        <v>6.6939684564817081E-2</v>
      </c>
      <c r="C91" s="86">
        <f t="shared" si="259"/>
        <v>5.6391279268685826E-2</v>
      </c>
      <c r="D91" s="86">
        <f t="shared" si="259"/>
        <v>8.1687530217541951E-2</v>
      </c>
      <c r="E91" s="86">
        <f t="shared" si="259"/>
        <v>8.3937416522608846E-2</v>
      </c>
      <c r="F91" s="86">
        <f t="shared" si="259"/>
        <v>0.108679689761027</v>
      </c>
      <c r="G91" s="86">
        <f t="shared" si="259"/>
        <v>8.3350048362150042E-2</v>
      </c>
      <c r="H91" s="111">
        <f t="shared" ref="H91" si="260">+H90/H$108</f>
        <v>6.9219024057905185E-2</v>
      </c>
      <c r="I91" s="110"/>
      <c r="J91" s="99"/>
      <c r="K91" s="3"/>
      <c r="L91" s="97" t="s">
        <v>15</v>
      </c>
      <c r="M91" s="110">
        <f t="shared" ref="M91:T91" si="261">+M90/M$108</f>
        <v>6.756011385001072E-2</v>
      </c>
      <c r="N91" s="86">
        <f t="shared" si="261"/>
        <v>6.2064367197316575E-2</v>
      </c>
      <c r="O91" s="86">
        <f t="shared" si="261"/>
        <v>6.3600197746055118E-2</v>
      </c>
      <c r="P91" s="86">
        <f t="shared" si="261"/>
        <v>8.5913487888731488E-2</v>
      </c>
      <c r="Q91" s="86">
        <f t="shared" si="261"/>
        <v>0.10155540074867761</v>
      </c>
      <c r="R91" s="86">
        <f t="shared" si="261"/>
        <v>9.4303820934490953E-2</v>
      </c>
      <c r="S91" s="111">
        <f t="shared" si="261"/>
        <v>7.5553343093143932E-2</v>
      </c>
      <c r="T91" s="98">
        <f t="shared" si="261"/>
        <v>6.4326077872997128E-2</v>
      </c>
      <c r="U91" s="120"/>
      <c r="V91" s="116"/>
    </row>
    <row r="92" spans="1:23" ht="26.25" thickBot="1" x14ac:dyDescent="0.3">
      <c r="A92" s="100" t="s">
        <v>12</v>
      </c>
      <c r="B92" s="112"/>
      <c r="C92" s="87">
        <f>+C90/B90-1</f>
        <v>-0.17514124497934647</v>
      </c>
      <c r="D92" s="87">
        <f t="shared" ref="D92" si="262">+D90/C90-1</f>
        <v>0.46919285948965039</v>
      </c>
      <c r="E92" s="87">
        <f t="shared" ref="E92" si="263">+E90/D90-1</f>
        <v>-3.1307770290400772E-4</v>
      </c>
      <c r="F92" s="87">
        <f t="shared" ref="F92:H92" si="264">+F90/E90-1</f>
        <v>0.28243978823353943</v>
      </c>
      <c r="G92" s="87">
        <f t="shared" si="264"/>
        <v>-0.13019512989278315</v>
      </c>
      <c r="H92" s="113">
        <f t="shared" si="264"/>
        <v>-0.2339099975935186</v>
      </c>
      <c r="I92" s="204"/>
      <c r="J92" s="103"/>
      <c r="K92" s="2"/>
      <c r="L92" s="100" t="s">
        <v>12</v>
      </c>
      <c r="M92" s="112"/>
      <c r="N92" s="87">
        <f>+N90/M90-1</f>
        <v>-6.9850515764357524E-2</v>
      </c>
      <c r="O92" s="87">
        <f t="shared" ref="O92" si="265">+O90/N90-1</f>
        <v>2.0788894811014647E-2</v>
      </c>
      <c r="P92" s="87">
        <f t="shared" ref="P92" si="266">+P90/O90-1</f>
        <v>0.35913988527084917</v>
      </c>
      <c r="Q92" s="87">
        <f t="shared" ref="Q92" si="267">+Q90/P90-1</f>
        <v>0.13809677675161236</v>
      </c>
      <c r="R92" s="87">
        <f t="shared" ref="R92" si="268">+R90/Q90-1</f>
        <v>-2.7798288216145384E-3</v>
      </c>
      <c r="S92" s="113">
        <f t="shared" ref="S92" si="269">+S90/R90-1</f>
        <v>-0.17837369394210245</v>
      </c>
      <c r="T92" s="102">
        <f t="shared" ref="T92" si="270">+T90/S90-1</f>
        <v>-0.24987027492945457</v>
      </c>
      <c r="U92" s="101"/>
      <c r="V92" s="117"/>
    </row>
    <row r="93" spans="1:23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3" ht="15.75" thickBot="1" x14ac:dyDescent="0.3">
      <c r="A94" s="293" t="s">
        <v>43</v>
      </c>
      <c r="B94" s="294"/>
      <c r="C94" s="294"/>
      <c r="D94" s="294"/>
      <c r="E94" s="294"/>
      <c r="F94" s="294"/>
      <c r="G94" s="294"/>
      <c r="H94" s="294"/>
      <c r="I94" s="294"/>
      <c r="J94" s="295"/>
      <c r="K94" s="2"/>
      <c r="L94" s="293" t="s">
        <v>44</v>
      </c>
      <c r="M94" s="294"/>
      <c r="N94" s="294"/>
      <c r="O94" s="294"/>
      <c r="P94" s="294"/>
      <c r="Q94" s="294"/>
      <c r="R94" s="294"/>
      <c r="S94" s="294"/>
      <c r="T94" s="294"/>
      <c r="U94" s="294"/>
      <c r="V94" s="295"/>
    </row>
    <row r="95" spans="1:23" ht="38.25" x14ac:dyDescent="0.25">
      <c r="A95" s="88"/>
      <c r="B95" s="104">
        <v>2016</v>
      </c>
      <c r="C95" s="84">
        <f>+B95+1</f>
        <v>2017</v>
      </c>
      <c r="D95" s="84">
        <f t="shared" ref="D95" si="271">+C95+1</f>
        <v>2018</v>
      </c>
      <c r="E95" s="84">
        <f t="shared" ref="E95" si="272">+D95+1</f>
        <v>2019</v>
      </c>
      <c r="F95" s="84">
        <f t="shared" ref="F95" si="273">+E95+1</f>
        <v>2020</v>
      </c>
      <c r="G95" s="84">
        <f t="shared" ref="G95" si="274">+F95+1</f>
        <v>2021</v>
      </c>
      <c r="H95" s="84">
        <v>2022</v>
      </c>
      <c r="I95" s="104">
        <v>2023</v>
      </c>
      <c r="J95" s="90" t="s">
        <v>16</v>
      </c>
      <c r="K95" s="2"/>
      <c r="L95" s="88"/>
      <c r="M95" s="104">
        <v>2016</v>
      </c>
      <c r="N95" s="84">
        <f>+M95+1</f>
        <v>2017</v>
      </c>
      <c r="O95" s="84">
        <f t="shared" ref="O95" si="275">+N95+1</f>
        <v>2018</v>
      </c>
      <c r="P95" s="84">
        <f t="shared" ref="P95" si="276">+O95+1</f>
        <v>2019</v>
      </c>
      <c r="Q95" s="84">
        <f t="shared" ref="Q95" si="277">+P95+1</f>
        <v>2020</v>
      </c>
      <c r="R95" s="84">
        <f t="shared" ref="R95" si="278">+Q95+1</f>
        <v>2021</v>
      </c>
      <c r="S95" s="105">
        <v>2022</v>
      </c>
      <c r="T95" s="89">
        <v>2023</v>
      </c>
      <c r="U95" s="118" t="s">
        <v>16</v>
      </c>
      <c r="V95" s="114" t="s">
        <v>21</v>
      </c>
    </row>
    <row r="96" spans="1:23" x14ac:dyDescent="0.25">
      <c r="A96" s="91" t="s">
        <v>10</v>
      </c>
      <c r="B96" s="106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106">
        <f>+'[1]4.EXPORTACIONES POR ENVASE'!G400/1000</f>
        <v>53.859000000000002</v>
      </c>
      <c r="J96" s="93">
        <f t="shared" ref="J96:J101" si="279">+I96/H96-1</f>
        <v>7.6770827085707483E-2</v>
      </c>
      <c r="K96" s="2"/>
      <c r="L96" s="91" t="s">
        <v>10</v>
      </c>
      <c r="M96" s="106">
        <f>+SUM('[1]4.EXPORTACIONES POR ENVASE'!G305:G316)/1000</f>
        <v>810.80398000000002</v>
      </c>
      <c r="N96" s="6">
        <f>+SUM(C96)+SUM(B97:B107)</f>
        <v>834.30980999999997</v>
      </c>
      <c r="O96" s="6">
        <f t="shared" ref="O96" si="280">+SUM(D96)+SUM(C97:C107)</f>
        <v>804.50100000000009</v>
      </c>
      <c r="P96" s="6">
        <f t="shared" ref="P96" si="281">+SUM(E96)+SUM(D97:D107)</f>
        <v>826.70799999999986</v>
      </c>
      <c r="Q96" s="6">
        <f t="shared" ref="Q96" si="282">+SUM(F96)+SUM(E97:E107)</f>
        <v>799.37900000000002</v>
      </c>
      <c r="R96" s="6">
        <f>+SUM(G96)+SUM(F97:F107)</f>
        <v>787.5390000000001</v>
      </c>
      <c r="S96" s="107">
        <f>+SUM(H96)+SUM(G97:G107)</f>
        <v>888.06799999999987</v>
      </c>
      <c r="T96" s="92">
        <f>+SUM(I96)+SUM(H97:H107)</f>
        <v>831.67600000000004</v>
      </c>
      <c r="U96" s="119">
        <f t="shared" ref="U96:U101" si="283">+T96/S96-1</f>
        <v>-6.3499641919312344E-2</v>
      </c>
      <c r="V96" s="115">
        <f t="shared" ref="V96:V101" si="284">+POWER(T96/O96,0.2)-1</f>
        <v>6.6662677985021013E-3</v>
      </c>
    </row>
    <row r="97" spans="1:22" x14ac:dyDescent="0.25">
      <c r="A97" s="91" t="s">
        <v>11</v>
      </c>
      <c r="B97" s="106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106">
        <f>+'[1]4.EXPORTACIONES POR ENVASE'!G401/1000</f>
        <v>47.728000000000002</v>
      </c>
      <c r="J97" s="93">
        <f t="shared" si="279"/>
        <v>-0.25687416311151245</v>
      </c>
      <c r="K97" s="2"/>
      <c r="L97" s="91" t="s">
        <v>11</v>
      </c>
      <c r="M97" s="106">
        <f>+SUM('[1]4.EXPORTACIONES POR ENVASE'!G306:G317)/1000</f>
        <v>810.49446</v>
      </c>
      <c r="N97" s="6">
        <f>+SUM(C96:C97)+SUM(B98:B107)</f>
        <v>823.03733</v>
      </c>
      <c r="O97" s="6">
        <f t="shared" ref="O97" si="285">+SUM(D96:D97)+SUM(C98:C107)</f>
        <v>812.54399999999998</v>
      </c>
      <c r="P97" s="6">
        <f t="shared" ref="P97" si="286">+SUM(E96:E97)+SUM(D98:D107)</f>
        <v>829.87899999999991</v>
      </c>
      <c r="Q97" s="6">
        <f t="shared" ref="Q97" si="287">+SUM(F96:F97)+SUM(E98:E107)</f>
        <v>798.87000000000012</v>
      </c>
      <c r="R97" s="6">
        <f>+SUM(G96:G97)+SUM(F98:F107)</f>
        <v>793.41700000000003</v>
      </c>
      <c r="S97" s="107">
        <f>+SUM(H96:H97)+SUM(G98:G107)</f>
        <v>888.69699999999989</v>
      </c>
      <c r="T97" s="92">
        <f t="shared" ref="T97" si="288">+SUM(I96:I97)+SUM(H98:H107)</f>
        <v>815.17800000000011</v>
      </c>
      <c r="U97" s="119">
        <f t="shared" si="283"/>
        <v>-8.2726733633622929E-2</v>
      </c>
      <c r="V97" s="115">
        <f t="shared" si="284"/>
        <v>6.4749507813033347E-4</v>
      </c>
    </row>
    <row r="98" spans="1:22" x14ac:dyDescent="0.25">
      <c r="A98" s="91" t="s">
        <v>0</v>
      </c>
      <c r="B98" s="106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106">
        <f>+'[1]4.EXPORTACIONES POR ENVASE'!G402/1000</f>
        <v>66.460999999999999</v>
      </c>
      <c r="J98" s="93">
        <f t="shared" si="279"/>
        <v>-9.0111304300206863E-2</v>
      </c>
      <c r="K98" s="2"/>
      <c r="L98" s="91" t="s">
        <v>0</v>
      </c>
      <c r="M98" s="106">
        <f>+SUM('[1]4.EXPORTACIONES POR ENVASE'!G307:G318)/1000</f>
        <v>804.22006999999996</v>
      </c>
      <c r="N98" s="6">
        <f>+SUM(C96:C98)+SUM(B99:B107)</f>
        <v>821.34471999999994</v>
      </c>
      <c r="O98" s="6">
        <f t="shared" ref="O98" si="289">+SUM(D96:D98)+SUM(C99:C107)</f>
        <v>812.06399999999996</v>
      </c>
      <c r="P98" s="6">
        <f t="shared" ref="P98" si="290">+SUM(E96:E98)+SUM(D99:D107)</f>
        <v>825.577</v>
      </c>
      <c r="Q98" s="6">
        <f t="shared" ref="Q98" si="291">+SUM(F96:F98)+SUM(E99:E107)</f>
        <v>794.38100000000009</v>
      </c>
      <c r="R98" s="6">
        <f t="shared" ref="R98" si="292">+SUM(G96:G98)+SUM(F99:F107)</f>
        <v>810.49600000000009</v>
      </c>
      <c r="S98" s="67">
        <f>+SUM(H96:H98)+SUM(G99:G107)</f>
        <v>885.94999999999993</v>
      </c>
      <c r="T98" s="37">
        <f t="shared" ref="T98" si="293">+SUM(I96:I98)+SUM(H99:H107)</f>
        <v>808.596</v>
      </c>
      <c r="U98" s="78">
        <f t="shared" si="283"/>
        <v>-8.7311925052203754E-2</v>
      </c>
      <c r="V98" s="7">
        <f t="shared" si="284"/>
        <v>-8.5558266363960911E-4</v>
      </c>
    </row>
    <row r="99" spans="1:22" x14ac:dyDescent="0.25">
      <c r="A99" s="91" t="s">
        <v>1</v>
      </c>
      <c r="B99" s="106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106">
        <f>+'[1]4.EXPORTACIONES POR ENVASE'!G403/1000</f>
        <v>52.38</v>
      </c>
      <c r="J99" s="93">
        <f t="shared" si="279"/>
        <v>-0.28064272471331453</v>
      </c>
      <c r="K99" s="2"/>
      <c r="L99" s="91" t="s">
        <v>1</v>
      </c>
      <c r="M99" s="106">
        <f>+SUM('[1]4.EXPORTACIONES POR ENVASE'!G308:G319)/1000</f>
        <v>801.99652999999989</v>
      </c>
      <c r="N99" s="6">
        <f>+SUM(C96:C99)+SUM(B100:B107)</f>
        <v>811.44742999999994</v>
      </c>
      <c r="O99" s="6">
        <f t="shared" ref="O99" si="294">+SUM(D96:D99)+SUM(C100:C107)</f>
        <v>811.40599999999995</v>
      </c>
      <c r="P99" s="6">
        <f t="shared" ref="P99" si="295">+SUM(E96:E99)+SUM(D100:D107)</f>
        <v>831.28700000000003</v>
      </c>
      <c r="Q99" s="6">
        <f t="shared" ref="Q99" si="296">+SUM(F96:F99)+SUM(E100:E107)</f>
        <v>792.64600000000019</v>
      </c>
      <c r="R99" s="6">
        <f t="shared" ref="R99" si="297">+SUM(G96:G99)+SUM(F100:F107)</f>
        <v>817.17599999999993</v>
      </c>
      <c r="S99" s="107">
        <f>+SUM(H96:H99)+SUM(G100:G107)</f>
        <v>885.66499999999996</v>
      </c>
      <c r="T99" s="92">
        <f t="shared" ref="T99" si="298">+SUM(I96:I99)+SUM(H100:H107)</f>
        <v>788.16099999999994</v>
      </c>
      <c r="U99" s="119">
        <f t="shared" si="283"/>
        <v>-0.11009128733776319</v>
      </c>
      <c r="V99" s="115">
        <f t="shared" si="284"/>
        <v>-5.7963681915979004E-3</v>
      </c>
    </row>
    <row r="100" spans="1:22" x14ac:dyDescent="0.25">
      <c r="A100" s="91" t="s">
        <v>2</v>
      </c>
      <c r="B100" s="106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76.257000000000005</v>
      </c>
      <c r="I100" s="106">
        <f>+'[1]4.EXPORTACIONES POR ENVASE'!G404/1000</f>
        <v>61.500999999999998</v>
      </c>
      <c r="J100" s="93">
        <f t="shared" si="279"/>
        <v>-0.19350354721533769</v>
      </c>
      <c r="K100" s="2"/>
      <c r="L100" s="91" t="s">
        <v>2</v>
      </c>
      <c r="M100" s="106">
        <f>+SUM('[1]4.EXPORTACIONES POR ENVASE'!G309:G320)/1000</f>
        <v>810.56780999999989</v>
      </c>
      <c r="N100" s="6">
        <f>+SUM(C96:C100)+SUM(B101:B107)</f>
        <v>808.26859999999999</v>
      </c>
      <c r="O100" s="6">
        <f t="shared" ref="O100" si="299">+SUM(D96:D100)+SUM(C101:C107)</f>
        <v>813.50699999999995</v>
      </c>
      <c r="P100" s="6">
        <f t="shared" ref="P100" si="300">+SUM(E96:E100)+SUM(D101:D107)</f>
        <v>833.89599999999996</v>
      </c>
      <c r="Q100" s="6">
        <f t="shared" ref="Q100" si="301">+SUM(F96:F100)+SUM(E101:E107)</f>
        <v>780.74</v>
      </c>
      <c r="R100" s="6">
        <f t="shared" ref="R100" si="302">+SUM(G96:G100)+SUM(F101:F107)</f>
        <v>831.59300000000007</v>
      </c>
      <c r="S100" s="107">
        <f>+SUM(H96:H100)+SUM(G101:G107)</f>
        <v>885.77</v>
      </c>
      <c r="T100" s="92">
        <f t="shared" ref="T100" si="303">+SUM(I96:I100)+SUM(H101:H107)</f>
        <v>773.40499999999997</v>
      </c>
      <c r="U100" s="119">
        <f t="shared" si="283"/>
        <v>-0.12685573004278761</v>
      </c>
      <c r="V100" s="115">
        <f t="shared" si="284"/>
        <v>-1.0059399809156822E-2</v>
      </c>
    </row>
    <row r="101" spans="1:22" x14ac:dyDescent="0.25">
      <c r="A101" s="91" t="s">
        <v>3</v>
      </c>
      <c r="B101" s="106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80.694999999999993</v>
      </c>
      <c r="I101" s="106">
        <f>+'[1]4.EXPORTACIONES POR ENVASE'!G405/1000</f>
        <v>59.463000000000001</v>
      </c>
      <c r="J101" s="93">
        <f t="shared" si="279"/>
        <v>-0.26311419542722592</v>
      </c>
      <c r="K101" s="2"/>
      <c r="L101" s="91" t="s">
        <v>3</v>
      </c>
      <c r="M101" s="106">
        <f>+SUM('[1]4.EXPORTACIONES POR ENVASE'!G310:G321)/1000</f>
        <v>793.12189999999998</v>
      </c>
      <c r="N101" s="6">
        <f>+SUM(C96:C101)+SUM(B102:B107)</f>
        <v>818.13461000000007</v>
      </c>
      <c r="O101" s="6">
        <f t="shared" ref="O101" si="304">+SUM(D96:D101)+SUM(C102:C107)</f>
        <v>805.25900000000001</v>
      </c>
      <c r="P101" s="6">
        <f t="shared" ref="P101" si="305">+SUM(E96:E101)+SUM(D102:D107)</f>
        <v>830.47900000000004</v>
      </c>
      <c r="Q101" s="6">
        <f t="shared" ref="Q101" si="306">+SUM(F96:F101)+SUM(E102:E107)</f>
        <v>780.39200000000005</v>
      </c>
      <c r="R101" s="6">
        <f>+SUM(G96:G101)+SUM(F102:F107)</f>
        <v>858.02600000000007</v>
      </c>
      <c r="S101" s="107">
        <f>+SUM(H96:H101)+SUM(G102:G107)</f>
        <v>880.86699999999996</v>
      </c>
      <c r="T101" s="107">
        <f t="shared" ref="T101" si="307">+SUM(I96:I101)+SUM(H102:H107)</f>
        <v>752.173</v>
      </c>
      <c r="U101" s="119">
        <f t="shared" si="283"/>
        <v>-0.14609924086156023</v>
      </c>
      <c r="V101" s="115">
        <f t="shared" si="284"/>
        <v>-1.3546926002579562E-2</v>
      </c>
    </row>
    <row r="102" spans="1:22" x14ac:dyDescent="0.25">
      <c r="A102" s="91" t="s">
        <v>4</v>
      </c>
      <c r="B102" s="106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61.058</v>
      </c>
      <c r="I102" s="106">
        <f>+'[1]4.EXPORTACIONES POR ENVASE'!G406/1000</f>
        <v>60.347000000000001</v>
      </c>
      <c r="J102" s="93">
        <f t="shared" ref="J102" si="308">+I102/H102-1</f>
        <v>-1.1644665727668757E-2</v>
      </c>
      <c r="K102" s="2"/>
      <c r="L102" s="91" t="s">
        <v>4</v>
      </c>
      <c r="M102" s="106">
        <f>+SUM('[1]4.EXPORTACIONES POR ENVASE'!G311:G322)/1000</f>
        <v>786.61150999999984</v>
      </c>
      <c r="N102" s="6">
        <f t="shared" ref="N102:T102" si="309">+SUM(C96:C102)+SUM(B103:B107)</f>
        <v>825.38261</v>
      </c>
      <c r="O102" s="6">
        <f t="shared" si="309"/>
        <v>814.88699999999994</v>
      </c>
      <c r="P102" s="6">
        <f t="shared" si="309"/>
        <v>823.44999999999993</v>
      </c>
      <c r="Q102" s="6">
        <f t="shared" si="309"/>
        <v>786.56400000000008</v>
      </c>
      <c r="R102" s="6">
        <f t="shared" si="309"/>
        <v>861.23700000000008</v>
      </c>
      <c r="S102" s="107">
        <f t="shared" si="309"/>
        <v>861.35200000000009</v>
      </c>
      <c r="T102" s="92">
        <f t="shared" si="309"/>
        <v>751.46199999999999</v>
      </c>
      <c r="U102" s="119">
        <f t="shared" ref="U102:U106" si="310">+T102/S102-1</f>
        <v>-0.12757850449061481</v>
      </c>
      <c r="V102" s="115">
        <f t="shared" ref="V102:V106" si="311">+POWER(T102/O102,0.2)-1</f>
        <v>-1.6075155304215327E-2</v>
      </c>
    </row>
    <row r="103" spans="1:22" x14ac:dyDescent="0.25">
      <c r="A103" s="91" t="s">
        <v>5</v>
      </c>
      <c r="B103" s="106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86.771000000000001</v>
      </c>
      <c r="I103" s="106">
        <f>+'[1]4.EXPORTACIONES POR ENVASE'!G407/1000</f>
        <v>72.043999999999997</v>
      </c>
      <c r="J103" s="93">
        <f t="shared" ref="J103" si="312">+I103/H103-1</f>
        <v>-0.16972260317387144</v>
      </c>
      <c r="K103" s="2"/>
      <c r="L103" s="91" t="s">
        <v>5</v>
      </c>
      <c r="M103" s="106">
        <f>+SUM('[1]4.EXPORTACIONES POR ENVASE'!G312:G323)/1000</f>
        <v>809.14553999999987</v>
      </c>
      <c r="N103" s="6">
        <f>+SUM(C96:C103)+SUM(B104:B107)</f>
        <v>820.08934999999997</v>
      </c>
      <c r="O103" s="6">
        <f>+SUM(D96:D103)+SUM(C104:C107)</f>
        <v>819.44299999999998</v>
      </c>
      <c r="P103" s="6">
        <f>+SUM(E96:E103)+SUM(D104:D107)</f>
        <v>817.2059999999999</v>
      </c>
      <c r="Q103" s="6">
        <f t="shared" ref="Q103" si="313">+SUM(F96:F103)+SUM(E104:E107)</f>
        <v>773.8610000000001</v>
      </c>
      <c r="R103" s="6">
        <f t="shared" ref="R103" si="314">+SUM(G96:G103)+SUM(F104:F107)</f>
        <v>866.93200000000013</v>
      </c>
      <c r="S103" s="107">
        <f>+SUM(H96:H103)+SUM(G104:G107)</f>
        <v>871.125</v>
      </c>
      <c r="T103" s="92">
        <f t="shared" ref="T103" si="315">+SUM(I96:I103)+SUM(H104:H107)</f>
        <v>736.7349999999999</v>
      </c>
      <c r="U103" s="119">
        <f t="shared" si="310"/>
        <v>-0.15427177500358746</v>
      </c>
      <c r="V103" s="115">
        <f t="shared" si="311"/>
        <v>-2.1054508649839931E-2</v>
      </c>
    </row>
    <row r="104" spans="1:22" x14ac:dyDescent="0.25">
      <c r="A104" s="91" t="s">
        <v>6</v>
      </c>
      <c r="B104" s="106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73.706000000000003</v>
      </c>
      <c r="I104" s="106">
        <f>+'[1]4.EXPORTACIONES POR ENVASE'!G408/1000</f>
        <v>65.129000000000005</v>
      </c>
      <c r="J104" s="93">
        <f t="shared" ref="J104" si="316">+I104/H104-1</f>
        <v>-0.11636773125661404</v>
      </c>
      <c r="K104" s="2"/>
      <c r="L104" s="91" t="s">
        <v>6</v>
      </c>
      <c r="M104" s="106">
        <f>+SUM('[1]4.EXPORTACIONES POR ENVASE'!G313:G324)/1000</f>
        <v>809.13806</v>
      </c>
      <c r="N104" s="6">
        <f t="shared" ref="N104:S104" si="317">+SUM(C96:C104)+SUM(B105:B107)</f>
        <v>811.87</v>
      </c>
      <c r="O104" s="6">
        <f t="shared" si="317"/>
        <v>817.29899999999998</v>
      </c>
      <c r="P104" s="6">
        <f t="shared" si="317"/>
        <v>813.01900000000001</v>
      </c>
      <c r="Q104" s="6">
        <f t="shared" si="317"/>
        <v>786.66200000000003</v>
      </c>
      <c r="R104" s="6">
        <f t="shared" si="317"/>
        <v>877.82500000000005</v>
      </c>
      <c r="S104" s="107">
        <f t="shared" si="317"/>
        <v>860.64300000000003</v>
      </c>
      <c r="T104" s="92">
        <f t="shared" ref="T104" si="318">+SUM(I96:I104)+SUM(H105:H107)</f>
        <v>728.1579999999999</v>
      </c>
      <c r="U104" s="119">
        <f t="shared" si="310"/>
        <v>-0.15393723065196618</v>
      </c>
      <c r="V104" s="115">
        <f t="shared" si="311"/>
        <v>-2.2832685888879101E-2</v>
      </c>
    </row>
    <row r="105" spans="1:22" x14ac:dyDescent="0.25">
      <c r="A105" s="91" t="s">
        <v>7</v>
      </c>
      <c r="B105" s="106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68.555000000000007</v>
      </c>
      <c r="I105" s="106">
        <f>+'[1]4.EXPORTACIONES POR ENVASE'!G409/1000</f>
        <v>61.3</v>
      </c>
      <c r="J105" s="93">
        <f t="shared" ref="J105" si="319">+I105/H105-1</f>
        <v>-0.10582743782364534</v>
      </c>
      <c r="K105" s="2"/>
      <c r="L105" s="91" t="s">
        <v>7</v>
      </c>
      <c r="M105" s="106">
        <f>+SUM('[1]4.EXPORTACIONES POR ENVASE'!G314:G325)/1000</f>
        <v>810.83324999999991</v>
      </c>
      <c r="N105" s="6">
        <f t="shared" ref="N105:S105" si="320">+SUM(C96:C105)+SUM(B106:B107)</f>
        <v>813.99099999999999</v>
      </c>
      <c r="O105" s="6">
        <f t="shared" si="320"/>
        <v>819.16200000000003</v>
      </c>
      <c r="P105" s="6">
        <f t="shared" si="320"/>
        <v>804.86500000000001</v>
      </c>
      <c r="Q105" s="6">
        <f t="shared" si="320"/>
        <v>789.54900000000009</v>
      </c>
      <c r="R105" s="6">
        <f t="shared" si="320"/>
        <v>877.60300000000007</v>
      </c>
      <c r="S105" s="107">
        <f t="shared" si="320"/>
        <v>855.71100000000001</v>
      </c>
      <c r="T105" s="107">
        <f t="shared" ref="T105" si="321">+SUM(I96:I105)+SUM(H106:H107)</f>
        <v>720.90299999999991</v>
      </c>
      <c r="U105" s="119">
        <f t="shared" si="310"/>
        <v>-0.15753916918211885</v>
      </c>
      <c r="V105" s="115">
        <f t="shared" si="311"/>
        <v>-2.5231678042119121E-2</v>
      </c>
    </row>
    <row r="106" spans="1:22" x14ac:dyDescent="0.25">
      <c r="A106" s="91" t="s">
        <v>8</v>
      </c>
      <c r="B106" s="106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59.024999999999999</v>
      </c>
      <c r="I106" s="106">
        <f>+'[1]4.EXPORTACIONES POR ENVASE'!G410/1000</f>
        <v>53.515999999999998</v>
      </c>
      <c r="J106" s="93">
        <f t="shared" ref="J106" si="322">+I106/H106-1</f>
        <v>-9.3333333333333379E-2</v>
      </c>
      <c r="K106" s="2"/>
      <c r="L106" s="91" t="s">
        <v>8</v>
      </c>
      <c r="M106" s="106">
        <f>+SUM('[1]4.EXPORTACIONES POR ENVASE'!G315:G326)/1000</f>
        <v>816.99466999999993</v>
      </c>
      <c r="N106" s="6">
        <f t="shared" ref="N106:S106" si="323">+SUM(C96:C106)+SUM(B107)</f>
        <v>814.553</v>
      </c>
      <c r="O106" s="6">
        <f t="shared" si="323"/>
        <v>822.95099999999991</v>
      </c>
      <c r="P106" s="6">
        <f t="shared" si="323"/>
        <v>798.995</v>
      </c>
      <c r="Q106" s="6">
        <f t="shared" si="323"/>
        <v>794.12300000000005</v>
      </c>
      <c r="R106" s="6">
        <f t="shared" si="323"/>
        <v>888.92700000000002</v>
      </c>
      <c r="S106" s="107">
        <f t="shared" si="323"/>
        <v>836.11399999999992</v>
      </c>
      <c r="T106" s="92">
        <f t="shared" ref="T106" si="324">+SUM(I96:I106)+SUM(H107)</f>
        <v>715.39399999999978</v>
      </c>
      <c r="U106" s="119">
        <f t="shared" si="310"/>
        <v>-0.14438222539031775</v>
      </c>
      <c r="V106" s="115">
        <f t="shared" si="311"/>
        <v>-2.7623928146685683E-2</v>
      </c>
    </row>
    <row r="107" spans="1:22" x14ac:dyDescent="0.25">
      <c r="A107" s="91" t="s">
        <v>9</v>
      </c>
      <c r="B107" s="106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61.665999999999997</v>
      </c>
      <c r="I107" s="106"/>
      <c r="J107" s="93"/>
      <c r="K107" s="2"/>
      <c r="L107" s="91" t="s">
        <v>9</v>
      </c>
      <c r="M107" s="106">
        <f>+SUM('[1]4.EXPORTACIONES POR ENVASE'!G316:G327)/1000</f>
        <v>826.84688999999992</v>
      </c>
      <c r="N107" s="6">
        <f t="shared" ref="N107:S107" si="325">+SUM(C96:C107)</f>
        <v>809.61099999999999</v>
      </c>
      <c r="O107" s="6">
        <f t="shared" si="325"/>
        <v>821.12899999999991</v>
      </c>
      <c r="P107" s="6">
        <f t="shared" si="325"/>
        <v>798.86900000000003</v>
      </c>
      <c r="Q107" s="6">
        <f t="shared" si="325"/>
        <v>791.26100000000008</v>
      </c>
      <c r="R107" s="6">
        <f t="shared" si="325"/>
        <v>897.39599999999996</v>
      </c>
      <c r="S107" s="107">
        <f t="shared" si="325"/>
        <v>827.83600000000001</v>
      </c>
      <c r="T107" s="92"/>
      <c r="U107" s="119"/>
      <c r="V107" s="115"/>
    </row>
    <row r="108" spans="1:22" ht="25.5" x14ac:dyDescent="0.25">
      <c r="A108" s="94" t="s">
        <v>13</v>
      </c>
      <c r="B108" s="108">
        <f>SUM(B96:B107)</f>
        <v>826.84688999999992</v>
      </c>
      <c r="C108" s="85">
        <f t="shared" ref="C108:G108" si="326">SUM(C96:C107)</f>
        <v>809.61099999999999</v>
      </c>
      <c r="D108" s="85">
        <f t="shared" si="326"/>
        <v>821.12899999999991</v>
      </c>
      <c r="E108" s="85">
        <f t="shared" si="326"/>
        <v>798.86900000000003</v>
      </c>
      <c r="F108" s="85">
        <f t="shared" si="326"/>
        <v>791.26100000000008</v>
      </c>
      <c r="G108" s="85">
        <f t="shared" si="326"/>
        <v>897.39599999999996</v>
      </c>
      <c r="H108" s="109">
        <f t="shared" ref="H108" si="327">SUM(H96:H107)</f>
        <v>827.83600000000001</v>
      </c>
      <c r="I108" s="108"/>
      <c r="J108" s="96"/>
      <c r="K108" s="3"/>
      <c r="L108" s="94" t="s">
        <v>14</v>
      </c>
      <c r="M108" s="108">
        <f>+AVERAGE(M96:M107)</f>
        <v>807.5645558333332</v>
      </c>
      <c r="N108" s="85">
        <f>+AVERAGE(N96:N107)</f>
        <v>817.66995500000019</v>
      </c>
      <c r="O108" s="85">
        <f t="shared" ref="O108:T108" si="328">+AVERAGE(O96:O107)</f>
        <v>814.51266666666652</v>
      </c>
      <c r="P108" s="85">
        <f t="shared" si="328"/>
        <v>819.51916666666682</v>
      </c>
      <c r="Q108" s="85">
        <f t="shared" si="328"/>
        <v>789.03566666666677</v>
      </c>
      <c r="R108" s="85">
        <f t="shared" si="328"/>
        <v>847.34725000000014</v>
      </c>
      <c r="S108" s="109">
        <f t="shared" si="328"/>
        <v>868.98316666666653</v>
      </c>
      <c r="T108" s="95">
        <f t="shared" si="328"/>
        <v>765.62190909090907</v>
      </c>
      <c r="U108" s="121">
        <f t="shared" ref="U108" si="329">+T108/S108-1</f>
        <v>-0.11894506308130348</v>
      </c>
      <c r="V108" s="178">
        <f t="shared" ref="V108" si="330">+POWER(T108/O108,0.2)-1</f>
        <v>-1.2303983865055379E-2</v>
      </c>
    </row>
    <row r="109" spans="1:22" ht="26.25" thickBot="1" x14ac:dyDescent="0.3">
      <c r="A109" s="100" t="s">
        <v>12</v>
      </c>
      <c r="B109" s="112"/>
      <c r="C109" s="87">
        <f>+C108/B108-1</f>
        <v>-2.0845322403038713E-2</v>
      </c>
      <c r="D109" s="87">
        <f t="shared" ref="D109" si="331">+D108/C108-1</f>
        <v>1.4226585360129551E-2</v>
      </c>
      <c r="E109" s="87">
        <f t="shared" ref="E109" si="332">+E108/D108-1</f>
        <v>-2.7109016975408129E-2</v>
      </c>
      <c r="F109" s="87">
        <f t="shared" ref="F109:H109" si="333">+F108/E108-1</f>
        <v>-9.5234637969429103E-3</v>
      </c>
      <c r="G109" s="87">
        <f t="shared" si="333"/>
        <v>0.13413399624144229</v>
      </c>
      <c r="H109" s="113">
        <f t="shared" si="333"/>
        <v>-7.7513160299354955E-2</v>
      </c>
      <c r="I109" s="204"/>
      <c r="J109" s="103"/>
      <c r="K109" s="2"/>
      <c r="L109" s="100" t="s">
        <v>12</v>
      </c>
      <c r="M109" s="112"/>
      <c r="N109" s="87">
        <f>+N108/M108-1</f>
        <v>1.2513425822953783E-2</v>
      </c>
      <c r="O109" s="87">
        <f t="shared" ref="O109" si="334">+O108/N108-1</f>
        <v>-3.8613236477959001E-3</v>
      </c>
      <c r="P109" s="87">
        <f t="shared" ref="P109" si="335">+P108/O108-1</f>
        <v>6.1466201876134718E-3</v>
      </c>
      <c r="Q109" s="87">
        <f t="shared" ref="Q109" si="336">+Q108/P108-1</f>
        <v>-3.7196811544981223E-2</v>
      </c>
      <c r="R109" s="87">
        <f t="shared" ref="R109:T109" si="337">+R108/Q108-1</f>
        <v>7.3902341550255324E-2</v>
      </c>
      <c r="S109" s="113">
        <f t="shared" si="337"/>
        <v>2.5533707304374209E-2</v>
      </c>
      <c r="T109" s="102">
        <f t="shared" si="337"/>
        <v>-0.11894506308130348</v>
      </c>
      <c r="U109" s="102"/>
      <c r="V109" s="245"/>
    </row>
    <row r="110" spans="1:22" ht="15.75" thickBot="1" x14ac:dyDescent="0.3"/>
    <row r="111" spans="1:22" ht="15.75" thickBot="1" x14ac:dyDescent="0.3">
      <c r="A111" s="287" t="s">
        <v>45</v>
      </c>
      <c r="B111" s="288"/>
      <c r="C111" s="288"/>
      <c r="D111" s="288"/>
      <c r="E111" s="288"/>
      <c r="F111" s="288"/>
      <c r="G111" s="288"/>
      <c r="H111" s="288"/>
      <c r="I111" s="288"/>
      <c r="J111" s="289"/>
      <c r="K111" s="2"/>
      <c r="L111" s="287" t="s">
        <v>46</v>
      </c>
      <c r="M111" s="288"/>
      <c r="N111" s="288"/>
      <c r="O111" s="288"/>
      <c r="P111" s="288"/>
      <c r="Q111" s="288"/>
      <c r="R111" s="288"/>
      <c r="S111" s="288"/>
      <c r="T111" s="288"/>
      <c r="U111" s="288"/>
      <c r="V111" s="289"/>
    </row>
    <row r="112" spans="1:22" ht="38.25" x14ac:dyDescent="0.25">
      <c r="A112" s="131"/>
      <c r="B112" s="132">
        <v>2016</v>
      </c>
      <c r="C112" s="132">
        <f>+B112+1</f>
        <v>2017</v>
      </c>
      <c r="D112" s="132">
        <f t="shared" ref="D112" si="338">+C112+1</f>
        <v>2018</v>
      </c>
      <c r="E112" s="132">
        <f t="shared" ref="E112" si="339">+D112+1</f>
        <v>2019</v>
      </c>
      <c r="F112" s="132">
        <f t="shared" ref="F112" si="340">+E112+1</f>
        <v>2020</v>
      </c>
      <c r="G112" s="132">
        <f t="shared" ref="G112:I112" si="341">+F112+1</f>
        <v>2021</v>
      </c>
      <c r="H112" s="133">
        <f t="shared" si="341"/>
        <v>2022</v>
      </c>
      <c r="I112" s="133">
        <f t="shared" si="341"/>
        <v>2023</v>
      </c>
      <c r="J112" s="135" t="s">
        <v>16</v>
      </c>
      <c r="K112" s="2"/>
      <c r="L112" s="131"/>
      <c r="M112" s="132">
        <v>2016</v>
      </c>
      <c r="N112" s="132">
        <f>+M112+1</f>
        <v>2017</v>
      </c>
      <c r="O112" s="132">
        <f t="shared" ref="O112" si="342">+N112+1</f>
        <v>2018</v>
      </c>
      <c r="P112" s="132">
        <f t="shared" ref="P112" si="343">+O112+1</f>
        <v>2019</v>
      </c>
      <c r="Q112" s="132">
        <f t="shared" ref="Q112" si="344">+P112+1</f>
        <v>2020</v>
      </c>
      <c r="R112" s="132">
        <f t="shared" ref="R112" si="345">+Q112+1</f>
        <v>2021</v>
      </c>
      <c r="S112" s="133">
        <v>2022</v>
      </c>
      <c r="T112" s="134">
        <v>2023</v>
      </c>
      <c r="U112" s="149" t="s">
        <v>16</v>
      </c>
      <c r="V112" s="135" t="s">
        <v>21</v>
      </c>
    </row>
    <row r="113" spans="1:22" x14ac:dyDescent="0.25">
      <c r="A113" s="136" t="s">
        <v>10</v>
      </c>
      <c r="B113" s="162">
        <f>+B60/B7</f>
        <v>3.7502046817566259</v>
      </c>
      <c r="C113" s="162">
        <f t="shared" ref="C113:G113" si="346">+C60/C7</f>
        <v>3.718357346146234</v>
      </c>
      <c r="D113" s="162">
        <f t="shared" si="346"/>
        <v>3.9478346529048953</v>
      </c>
      <c r="E113" s="162">
        <f t="shared" si="346"/>
        <v>3.9160428488544867</v>
      </c>
      <c r="F113" s="162">
        <f t="shared" si="346"/>
        <v>3.7372375128860522</v>
      </c>
      <c r="G113" s="162">
        <f t="shared" si="346"/>
        <v>3.6436984971671289</v>
      </c>
      <c r="H113" s="185">
        <f t="shared" ref="H113:I124" si="347">+H60/H7</f>
        <v>3.6556312625250502</v>
      </c>
      <c r="I113" s="185">
        <f t="shared" si="347"/>
        <v>4.0782631829285005</v>
      </c>
      <c r="J113" s="130">
        <f t="shared" ref="J113:J118" si="348">+I113/H113-1</f>
        <v>0.1156112009260819</v>
      </c>
      <c r="K113" s="2"/>
      <c r="L113" s="136" t="s">
        <v>10</v>
      </c>
      <c r="M113" s="162">
        <f>+M60/M7</f>
        <v>3.8254172980002159</v>
      </c>
      <c r="N113" s="162">
        <f t="shared" ref="N113:S113" si="349">+N60/N7</f>
        <v>3.7223228546626719</v>
      </c>
      <c r="O113" s="162">
        <f t="shared" si="349"/>
        <v>3.9972669853612439</v>
      </c>
      <c r="P113" s="162">
        <f t="shared" si="349"/>
        <v>4.0401049777839075</v>
      </c>
      <c r="Q113" s="162">
        <f t="shared" si="349"/>
        <v>3.8107309182898312</v>
      </c>
      <c r="R113" s="162">
        <f t="shared" si="349"/>
        <v>3.492512006243544</v>
      </c>
      <c r="S113" s="185">
        <f t="shared" si="349"/>
        <v>3.7350088648014705</v>
      </c>
      <c r="T113" s="186">
        <f t="shared" ref="T113:T123" si="350">+T60/T7</f>
        <v>3.9060435744178466</v>
      </c>
      <c r="U113" s="150">
        <f t="shared" ref="U113:U118" si="351">+T113/S113-1</f>
        <v>4.5792316914746278E-2</v>
      </c>
      <c r="V113" s="130">
        <f t="shared" ref="V113:V118" si="352">+POWER(T113/O113,0.2)-1</f>
        <v>-4.6065343794863267E-3</v>
      </c>
    </row>
    <row r="114" spans="1:22" x14ac:dyDescent="0.25">
      <c r="A114" s="136" t="s">
        <v>11</v>
      </c>
      <c r="B114" s="162">
        <f t="shared" ref="B114:G114" si="353">+B61/B8</f>
        <v>3.7221066632706488</v>
      </c>
      <c r="C114" s="162">
        <f t="shared" si="353"/>
        <v>3.9660241751061744</v>
      </c>
      <c r="D114" s="162">
        <f t="shared" si="353"/>
        <v>4.0949099400689128</v>
      </c>
      <c r="E114" s="162">
        <f t="shared" si="353"/>
        <v>4.0386253041362536</v>
      </c>
      <c r="F114" s="162">
        <f t="shared" si="353"/>
        <v>3.7810899500107342</v>
      </c>
      <c r="G114" s="162">
        <f t="shared" si="353"/>
        <v>3.6736988546490581</v>
      </c>
      <c r="H114" s="185">
        <f t="shared" si="347"/>
        <v>3.8515889382402708</v>
      </c>
      <c r="I114" s="185">
        <f t="shared" si="347"/>
        <v>4.0649558574630618</v>
      </c>
      <c r="J114" s="130">
        <f t="shared" si="348"/>
        <v>5.5397116006952407E-2</v>
      </c>
      <c r="K114" s="2"/>
      <c r="L114" s="136" t="s">
        <v>11</v>
      </c>
      <c r="M114" s="162">
        <f t="shared" ref="M114:S121" si="354">+M61/M8</f>
        <v>3.8230652946104944</v>
      </c>
      <c r="N114" s="162">
        <f t="shared" si="354"/>
        <v>3.7353889633187571</v>
      </c>
      <c r="O114" s="162">
        <f t="shared" si="354"/>
        <v>4.0052822627860687</v>
      </c>
      <c r="P114" s="162">
        <f t="shared" si="354"/>
        <v>4.0364302485133301</v>
      </c>
      <c r="Q114" s="162">
        <f t="shared" si="354"/>
        <v>3.7930418000110815</v>
      </c>
      <c r="R114" s="162">
        <f t="shared" si="354"/>
        <v>3.48805706922106</v>
      </c>
      <c r="S114" s="185">
        <f t="shared" si="354"/>
        <v>3.7475461336070248</v>
      </c>
      <c r="T114" s="186">
        <f t="shared" si="350"/>
        <v>3.9192205573622032</v>
      </c>
      <c r="U114" s="150">
        <f t="shared" si="351"/>
        <v>4.5809822650519694E-2</v>
      </c>
      <c r="V114" s="130">
        <f t="shared" si="352"/>
        <v>-4.3348291902937097E-3</v>
      </c>
    </row>
    <row r="115" spans="1:22" x14ac:dyDescent="0.25">
      <c r="A115" s="136" t="s">
        <v>0</v>
      </c>
      <c r="B115" s="162">
        <f t="shared" ref="B115:G115" si="355">+B62/B9</f>
        <v>3.5626695545637523</v>
      </c>
      <c r="C115" s="162">
        <f t="shared" si="355"/>
        <v>4.0012602779953017</v>
      </c>
      <c r="D115" s="162">
        <f t="shared" si="355"/>
        <v>4.1454446057024592</v>
      </c>
      <c r="E115" s="162">
        <f t="shared" si="355"/>
        <v>3.7511183724277428</v>
      </c>
      <c r="F115" s="162">
        <f t="shared" si="355"/>
        <v>3.6767908067937571</v>
      </c>
      <c r="G115" s="162">
        <f t="shared" si="355"/>
        <v>3.5714508304854107</v>
      </c>
      <c r="H115" s="185">
        <f t="shared" si="347"/>
        <v>3.7686506307329779</v>
      </c>
      <c r="I115" s="185">
        <f t="shared" si="347"/>
        <v>4.1519460676566773</v>
      </c>
      <c r="J115" s="130">
        <f t="shared" si="348"/>
        <v>0.10170628017305794</v>
      </c>
      <c r="K115" s="2"/>
      <c r="L115" s="136" t="s">
        <v>0</v>
      </c>
      <c r="M115" s="162">
        <f t="shared" ref="M115:R115" si="356">+M62/M9</f>
        <v>3.7965118648922256</v>
      </c>
      <c r="N115" s="162">
        <f t="shared" si="356"/>
        <v>3.772202918218269</v>
      </c>
      <c r="O115" s="162">
        <f t="shared" si="356"/>
        <v>4.0168915773318501</v>
      </c>
      <c r="P115" s="162">
        <f t="shared" si="356"/>
        <v>4.0041146178500808</v>
      </c>
      <c r="Q115" s="162">
        <f t="shared" si="356"/>
        <v>3.7877375610833792</v>
      </c>
      <c r="R115" s="162">
        <f t="shared" si="356"/>
        <v>3.4828995926123603</v>
      </c>
      <c r="S115" s="185">
        <f t="shared" si="354"/>
        <v>3.7649645827031124</v>
      </c>
      <c r="T115" s="186">
        <f t="shared" si="350"/>
        <v>3.9513383519900986</v>
      </c>
      <c r="U115" s="150">
        <f t="shared" si="351"/>
        <v>4.9502130815046508E-2</v>
      </c>
      <c r="V115" s="130">
        <f t="shared" si="352"/>
        <v>-3.2853950883759975E-3</v>
      </c>
    </row>
    <row r="116" spans="1:22" x14ac:dyDescent="0.25">
      <c r="A116" s="136" t="s">
        <v>1</v>
      </c>
      <c r="B116" s="162">
        <f t="shared" ref="B116:G116" si="357">+B63/B10</f>
        <v>3.7899403435698136</v>
      </c>
      <c r="C116" s="162">
        <f t="shared" si="357"/>
        <v>3.8450675684233193</v>
      </c>
      <c r="D116" s="162">
        <f t="shared" si="357"/>
        <v>4.0358155582561563</v>
      </c>
      <c r="E116" s="162">
        <f t="shared" si="357"/>
        <v>3.8240884638374175</v>
      </c>
      <c r="F116" s="162">
        <f t="shared" si="357"/>
        <v>3.4400997163048568</v>
      </c>
      <c r="G116" s="162">
        <f t="shared" si="357"/>
        <v>3.6934676213350253</v>
      </c>
      <c r="H116" s="185">
        <f t="shared" si="347"/>
        <v>3.974388032638259</v>
      </c>
      <c r="I116" s="185">
        <f t="shared" si="347"/>
        <v>4.2810523630670172</v>
      </c>
      <c r="J116" s="130">
        <f t="shared" si="348"/>
        <v>7.716013834340929E-2</v>
      </c>
      <c r="K116" s="2"/>
      <c r="L116" s="136" t="s">
        <v>1</v>
      </c>
      <c r="M116" s="162">
        <f t="shared" ref="M116:R116" si="358">+M63/M10</f>
        <v>3.7942516883860318</v>
      </c>
      <c r="N116" s="162">
        <f t="shared" si="358"/>
        <v>3.7762973309335366</v>
      </c>
      <c r="O116" s="162">
        <f t="shared" si="358"/>
        <v>4.0326233298506153</v>
      </c>
      <c r="P116" s="162">
        <f t="shared" si="358"/>
        <v>3.9859146497725089</v>
      </c>
      <c r="Q116" s="162">
        <f t="shared" si="358"/>
        <v>3.7523030014761187</v>
      </c>
      <c r="R116" s="162">
        <f t="shared" si="358"/>
        <v>3.5042576399419394</v>
      </c>
      <c r="S116" s="185">
        <f t="shared" si="354"/>
        <v>3.7871343921064833</v>
      </c>
      <c r="T116" s="186">
        <f t="shared" si="350"/>
        <v>3.9694048963773172</v>
      </c>
      <c r="U116" s="150">
        <f t="shared" si="351"/>
        <v>4.8128871436603937E-2</v>
      </c>
      <c r="V116" s="130">
        <f t="shared" si="352"/>
        <v>-3.1551981095887527E-3</v>
      </c>
    </row>
    <row r="117" spans="1:22" x14ac:dyDescent="0.25">
      <c r="A117" s="136" t="s">
        <v>2</v>
      </c>
      <c r="B117" s="162">
        <f t="shared" ref="B117:G117" si="359">+B64/B11</f>
        <v>3.6354316834855034</v>
      </c>
      <c r="C117" s="162">
        <f t="shared" si="359"/>
        <v>4.0481946739236081</v>
      </c>
      <c r="D117" s="162">
        <f t="shared" si="359"/>
        <v>4.2074676739793695</v>
      </c>
      <c r="E117" s="162">
        <f t="shared" si="359"/>
        <v>3.8332715328547953</v>
      </c>
      <c r="F117" s="162">
        <f t="shared" si="359"/>
        <v>3.0865357722212901</v>
      </c>
      <c r="G117" s="162">
        <f t="shared" si="359"/>
        <v>3.5890342850493493</v>
      </c>
      <c r="H117" s="185">
        <f t="shared" si="347"/>
        <v>4.0356496622722728</v>
      </c>
      <c r="I117" s="185">
        <f t="shared" si="347"/>
        <v>4.2096939113291798</v>
      </c>
      <c r="J117" s="130">
        <f t="shared" si="348"/>
        <v>4.3126699198887231E-2</v>
      </c>
      <c r="K117" s="2"/>
      <c r="L117" s="136" t="s">
        <v>2</v>
      </c>
      <c r="M117" s="162">
        <f t="shared" ref="M117:R117" si="360">+M64/M11</f>
        <v>3.7832243361976867</v>
      </c>
      <c r="N117" s="162">
        <f t="shared" si="360"/>
        <v>3.8120616535048994</v>
      </c>
      <c r="O117" s="162">
        <f t="shared" si="360"/>
        <v>4.0459075111428691</v>
      </c>
      <c r="P117" s="162">
        <f t="shared" si="360"/>
        <v>3.9533942203684367</v>
      </c>
      <c r="Q117" s="162">
        <f t="shared" si="360"/>
        <v>3.6822992561180916</v>
      </c>
      <c r="R117" s="162">
        <f t="shared" si="360"/>
        <v>3.5473259470080061</v>
      </c>
      <c r="S117" s="185">
        <f t="shared" si="354"/>
        <v>3.8252666962347397</v>
      </c>
      <c r="T117" s="186">
        <f t="shared" si="350"/>
        <v>3.9808826674539679</v>
      </c>
      <c r="U117" s="150">
        <f t="shared" si="351"/>
        <v>4.0681077576212754E-2</v>
      </c>
      <c r="V117" s="130">
        <f t="shared" si="352"/>
        <v>-3.2352171108639416E-3</v>
      </c>
    </row>
    <row r="118" spans="1:22" x14ac:dyDescent="0.25">
      <c r="A118" s="136" t="s">
        <v>3</v>
      </c>
      <c r="B118" s="162">
        <f t="shared" ref="B118:G118" si="361">+B65/B12</f>
        <v>3.6446129303939072</v>
      </c>
      <c r="C118" s="162">
        <f t="shared" si="361"/>
        <v>3.760832083747522</v>
      </c>
      <c r="D118" s="162">
        <f t="shared" si="361"/>
        <v>3.9364315994312786</v>
      </c>
      <c r="E118" s="162">
        <f t="shared" si="361"/>
        <v>3.7501942423198273</v>
      </c>
      <c r="F118" s="162">
        <f t="shared" si="361"/>
        <v>3.03154145003055</v>
      </c>
      <c r="G118" s="162">
        <f t="shared" si="361"/>
        <v>3.7407210525316574</v>
      </c>
      <c r="H118" s="185">
        <f t="shared" si="347"/>
        <v>3.7464040056142309</v>
      </c>
      <c r="I118" s="185">
        <f t="shared" si="347"/>
        <v>4.6068229340406317</v>
      </c>
      <c r="J118" s="130">
        <f t="shared" si="348"/>
        <v>0.22966528092992822</v>
      </c>
      <c r="K118" s="2"/>
      <c r="L118" s="136" t="s">
        <v>3</v>
      </c>
      <c r="M118" s="162">
        <f t="shared" ref="M118:R118" si="362">+M65/M12</f>
        <v>3.768271090426845</v>
      </c>
      <c r="N118" s="162">
        <f t="shared" si="362"/>
        <v>3.8206496157218197</v>
      </c>
      <c r="O118" s="162">
        <f t="shared" si="362"/>
        <v>4.0641634968247962</v>
      </c>
      <c r="P118" s="162">
        <f t="shared" si="362"/>
        <v>3.9390931188918308</v>
      </c>
      <c r="Q118" s="162">
        <f t="shared" si="362"/>
        <v>3.6187494475742112</v>
      </c>
      <c r="R118" s="162">
        <f t="shared" si="362"/>
        <v>3.6080876795162506</v>
      </c>
      <c r="S118" s="185">
        <f t="shared" si="354"/>
        <v>3.826189770450469</v>
      </c>
      <c r="T118" s="186">
        <f t="shared" si="350"/>
        <v>4.0521373295099448</v>
      </c>
      <c r="U118" s="150">
        <f t="shared" si="351"/>
        <v>5.9052888804538961E-2</v>
      </c>
      <c r="V118" s="130">
        <f t="shared" si="352"/>
        <v>-5.9251687019967747E-4</v>
      </c>
    </row>
    <row r="119" spans="1:22" x14ac:dyDescent="0.25">
      <c r="A119" s="136" t="s">
        <v>4</v>
      </c>
      <c r="B119" s="162">
        <f t="shared" ref="B119:G119" si="363">+B66/B13</f>
        <v>3.6979506922993979</v>
      </c>
      <c r="C119" s="162">
        <f t="shared" si="363"/>
        <v>3.930720813157405</v>
      </c>
      <c r="D119" s="162">
        <f t="shared" si="363"/>
        <v>3.9144111426801396</v>
      </c>
      <c r="E119" s="162">
        <f t="shared" si="363"/>
        <v>4.048420048199846</v>
      </c>
      <c r="F119" s="162">
        <f t="shared" si="363"/>
        <v>3.6137151795177864</v>
      </c>
      <c r="G119" s="162">
        <f t="shared" si="363"/>
        <v>3.9784753363228704</v>
      </c>
      <c r="H119" s="185">
        <f t="shared" si="347"/>
        <v>3.757094065380961</v>
      </c>
      <c r="I119" s="185">
        <f t="shared" si="347"/>
        <v>4.1121732020231994</v>
      </c>
      <c r="J119" s="130">
        <f t="shared" ref="J119" si="364">+I119/H119-1</f>
        <v>9.4508982331331204E-2</v>
      </c>
      <c r="K119" s="2"/>
      <c r="L119" s="136" t="s">
        <v>4</v>
      </c>
      <c r="M119" s="162">
        <f t="shared" ref="M119:R119" si="365">+M66/M13</f>
        <v>3.7529840621665733</v>
      </c>
      <c r="N119" s="162">
        <f t="shared" si="365"/>
        <v>3.839319416387863</v>
      </c>
      <c r="O119" s="162">
        <f t="shared" si="365"/>
        <v>4.061087484489506</v>
      </c>
      <c r="P119" s="162">
        <f t="shared" si="365"/>
        <v>3.950943443936493</v>
      </c>
      <c r="Q119" s="162">
        <f t="shared" si="365"/>
        <v>3.5825128960980752</v>
      </c>
      <c r="R119" s="162">
        <f t="shared" si="365"/>
        <v>3.6404069104063868</v>
      </c>
      <c r="S119" s="185">
        <f t="shared" si="354"/>
        <v>3.8073046478490649</v>
      </c>
      <c r="T119" s="186">
        <f t="shared" si="350"/>
        <v>4.083619944791872</v>
      </c>
      <c r="U119" s="150">
        <f t="shared" ref="U119" si="366">+T119/S119-1</f>
        <v>7.2575042582660565E-2</v>
      </c>
      <c r="V119" s="130">
        <f t="shared" ref="V119" si="367">+POWER(T119/O119,0.2)-1</f>
        <v>1.1072215878906722E-3</v>
      </c>
    </row>
    <row r="120" spans="1:22" x14ac:dyDescent="0.25">
      <c r="A120" s="136" t="s">
        <v>5</v>
      </c>
      <c r="B120" s="162">
        <f t="shared" ref="B120:G122" si="368">+B67/B14</f>
        <v>3.6143732981406922</v>
      </c>
      <c r="C120" s="162">
        <f t="shared" si="368"/>
        <v>3.8901655288149812</v>
      </c>
      <c r="D120" s="162">
        <f t="shared" si="368"/>
        <v>4.1571444930718409</v>
      </c>
      <c r="E120" s="162">
        <f t="shared" si="368"/>
        <v>4.0406261589006176</v>
      </c>
      <c r="F120" s="162">
        <f t="shared" si="368"/>
        <v>3.4266028790807677</v>
      </c>
      <c r="G120" s="162">
        <f t="shared" si="368"/>
        <v>3.677622860367737</v>
      </c>
      <c r="H120" s="185">
        <f t="shared" si="347"/>
        <v>3.9671497677183667</v>
      </c>
      <c r="I120" s="185">
        <f t="shared" si="347"/>
        <v>4.3803083132176202</v>
      </c>
      <c r="J120" s="130">
        <f t="shared" ref="J120" si="369">+I120/H120-1</f>
        <v>0.10414493268220482</v>
      </c>
      <c r="K120" s="2"/>
      <c r="L120" s="136" t="s">
        <v>5</v>
      </c>
      <c r="M120" s="162">
        <f t="shared" ref="M120:R120" si="370">+M67/M14</f>
        <v>3.7437580139987467</v>
      </c>
      <c r="N120" s="162">
        <f t="shared" si="370"/>
        <v>3.8717606329868697</v>
      </c>
      <c r="O120" s="162">
        <f t="shared" si="370"/>
        <v>4.0904676024220601</v>
      </c>
      <c r="P120" s="162">
        <f t="shared" si="370"/>
        <v>3.9381077727141811</v>
      </c>
      <c r="Q120" s="162">
        <f t="shared" si="370"/>
        <v>3.5230101946549262</v>
      </c>
      <c r="R120" s="162">
        <f t="shared" si="370"/>
        <v>3.6622415143269436</v>
      </c>
      <c r="S120" s="185">
        <f t="shared" si="354"/>
        <v>3.8353230423672384</v>
      </c>
      <c r="T120" s="186">
        <f t="shared" si="350"/>
        <v>4.1259540431805517</v>
      </c>
      <c r="U120" s="150">
        <f t="shared" ref="U120" si="371">+T120/S120-1</f>
        <v>7.5777450192026086E-2</v>
      </c>
      <c r="V120" s="130">
        <f t="shared" ref="V120" si="372">+POWER(T120/O120,0.2)-1</f>
        <v>1.7290900552182631E-3</v>
      </c>
    </row>
    <row r="121" spans="1:22" x14ac:dyDescent="0.25">
      <c r="A121" s="136" t="s">
        <v>6</v>
      </c>
      <c r="B121" s="162">
        <f t="shared" ref="B121:F121" si="373">+B68/B15</f>
        <v>3.8646592020871835</v>
      </c>
      <c r="C121" s="162">
        <f t="shared" si="373"/>
        <v>4.0694352461464538</v>
      </c>
      <c r="D121" s="162">
        <f t="shared" si="373"/>
        <v>4.1065781970867246</v>
      </c>
      <c r="E121" s="162">
        <f t="shared" si="373"/>
        <v>3.751847665420398</v>
      </c>
      <c r="F121" s="162">
        <f t="shared" si="373"/>
        <v>3.4009495908677643</v>
      </c>
      <c r="G121" s="162">
        <f t="shared" si="368"/>
        <v>4.0120893295227491</v>
      </c>
      <c r="H121" s="185">
        <f t="shared" si="347"/>
        <v>3.8959582775097603</v>
      </c>
      <c r="I121" s="185">
        <f t="shared" si="347"/>
        <v>4.4183797034674228</v>
      </c>
      <c r="J121" s="130">
        <f t="shared" ref="J121" si="374">+I121/H121-1</f>
        <v>0.13409317778720831</v>
      </c>
      <c r="K121" s="2"/>
      <c r="L121" s="136" t="s">
        <v>6</v>
      </c>
      <c r="M121" s="162">
        <f t="shared" ref="M121:R121" si="375">+M68/M15</f>
        <v>3.7329938251044839</v>
      </c>
      <c r="N121" s="162">
        <f t="shared" si="375"/>
        <v>3.887967821630562</v>
      </c>
      <c r="O121" s="162">
        <f t="shared" si="375"/>
        <v>4.093382018129776</v>
      </c>
      <c r="P121" s="162">
        <f t="shared" si="375"/>
        <v>3.9115239526306387</v>
      </c>
      <c r="Q121" s="162">
        <f t="shared" si="375"/>
        <v>3.4939326970920876</v>
      </c>
      <c r="R121" s="162">
        <f t="shared" si="375"/>
        <v>3.7184337859005407</v>
      </c>
      <c r="S121" s="185">
        <f t="shared" si="354"/>
        <v>3.8236185754331973</v>
      </c>
      <c r="T121" s="186">
        <f t="shared" si="350"/>
        <v>4.174705373312209</v>
      </c>
      <c r="U121" s="150">
        <f t="shared" ref="U121" si="376">+T121/S121-1</f>
        <v>9.1820559753200692E-2</v>
      </c>
      <c r="V121" s="130">
        <f t="shared" ref="V121" si="377">+POWER(T121/O121,0.2)-1</f>
        <v>3.9422018934298642E-3</v>
      </c>
    </row>
    <row r="122" spans="1:22" x14ac:dyDescent="0.25">
      <c r="A122" s="136" t="s">
        <v>7</v>
      </c>
      <c r="B122" s="162">
        <f t="shared" ref="B122:F122" si="378">+B69/B16</f>
        <v>3.6881882261225467</v>
      </c>
      <c r="C122" s="162">
        <f t="shared" si="378"/>
        <v>4.2171894369985736</v>
      </c>
      <c r="D122" s="162">
        <f t="shared" si="378"/>
        <v>4.0344982733333721</v>
      </c>
      <c r="E122" s="162">
        <f t="shared" si="378"/>
        <v>3.4704545943967093</v>
      </c>
      <c r="F122" s="162">
        <f t="shared" si="378"/>
        <v>3.5953007132266199</v>
      </c>
      <c r="G122" s="162">
        <f t="shared" si="368"/>
        <v>3.7291985554060605</v>
      </c>
      <c r="H122" s="185">
        <f t="shared" si="347"/>
        <v>3.965929050255562</v>
      </c>
      <c r="I122" s="185">
        <f t="shared" si="347"/>
        <v>4.1785578247238417</v>
      </c>
      <c r="J122" s="130">
        <f t="shared" ref="J122" si="379">+I122/H122-1</f>
        <v>5.3613862420100133E-2</v>
      </c>
      <c r="K122" s="2"/>
      <c r="L122" s="136" t="s">
        <v>7</v>
      </c>
      <c r="M122" s="162">
        <f t="shared" ref="M122:S124" si="380">+M69/M16</f>
        <v>3.7076393642807592</v>
      </c>
      <c r="N122" s="162">
        <f t="shared" si="380"/>
        <v>3.9358777574332597</v>
      </c>
      <c r="O122" s="162">
        <f t="shared" si="380"/>
        <v>4.0765635217282492</v>
      </c>
      <c r="P122" s="162">
        <f t="shared" si="380"/>
        <v>3.8578345930991893</v>
      </c>
      <c r="Q122" s="162">
        <f t="shared" si="380"/>
        <v>3.5054403209129075</v>
      </c>
      <c r="R122" s="162">
        <f t="shared" si="380"/>
        <v>3.7299351646833787</v>
      </c>
      <c r="S122" s="185">
        <f t="shared" si="380"/>
        <v>3.843345322870324</v>
      </c>
      <c r="T122" s="186">
        <f t="shared" si="350"/>
        <v>4.1964386972630967</v>
      </c>
      <c r="U122" s="150">
        <f t="shared" ref="U122" si="381">+T122/S122-1</f>
        <v>9.1871363286469387E-2</v>
      </c>
      <c r="V122" s="130">
        <f t="shared" ref="V122" si="382">+POWER(T122/O122,0.2)-1</f>
        <v>5.8132068792993152E-3</v>
      </c>
    </row>
    <row r="123" spans="1:22" x14ac:dyDescent="0.25">
      <c r="A123" s="136" t="s">
        <v>8</v>
      </c>
      <c r="B123" s="162">
        <f t="shared" ref="B123:G123" si="383">+B70/B17</f>
        <v>3.9214999458664241</v>
      </c>
      <c r="C123" s="162">
        <f t="shared" si="383"/>
        <v>4.0603438040079682</v>
      </c>
      <c r="D123" s="162">
        <f t="shared" si="383"/>
        <v>3.910769230769231</v>
      </c>
      <c r="E123" s="162">
        <f t="shared" si="383"/>
        <v>3.6540867523958158</v>
      </c>
      <c r="F123" s="162">
        <f t="shared" si="383"/>
        <v>3.6320763261978803</v>
      </c>
      <c r="G123" s="162">
        <f t="shared" si="383"/>
        <v>3.8213717120748107</v>
      </c>
      <c r="H123" s="185">
        <f t="shared" si="347"/>
        <v>3.8811115375980418</v>
      </c>
      <c r="I123" s="185">
        <f t="shared" si="347"/>
        <v>4.1381428239434275</v>
      </c>
      <c r="J123" s="130">
        <f t="shared" ref="J123" si="384">+I123/H123-1</f>
        <v>6.622620449204053E-2</v>
      </c>
      <c r="K123" s="2"/>
      <c r="L123" s="136" t="s">
        <v>8</v>
      </c>
      <c r="M123" s="162">
        <f t="shared" ref="M123:Q123" si="385">+M70/M17</f>
        <v>3.7200348670232675</v>
      </c>
      <c r="N123" s="162">
        <f t="shared" si="385"/>
        <v>3.9467678922780256</v>
      </c>
      <c r="O123" s="162">
        <f t="shared" si="385"/>
        <v>4.0637299225981218</v>
      </c>
      <c r="P123" s="162">
        <f t="shared" si="385"/>
        <v>3.836921120244376</v>
      </c>
      <c r="Q123" s="162">
        <f t="shared" si="385"/>
        <v>3.5044103111160463</v>
      </c>
      <c r="R123" s="162">
        <f t="shared" ref="R123" si="386">+R70/R17</f>
        <v>3.7453437151368076</v>
      </c>
      <c r="S123" s="185">
        <f t="shared" si="380"/>
        <v>3.8479956877082815</v>
      </c>
      <c r="T123" s="186">
        <f t="shared" si="350"/>
        <v>4.2194453037434849</v>
      </c>
      <c r="U123" s="150">
        <f t="shared" ref="U123" si="387">+T123/S123-1</f>
        <v>9.6530673675579104E-2</v>
      </c>
      <c r="V123" s="130">
        <f t="shared" ref="V123" si="388">+POWER(T123/O123,0.2)-1</f>
        <v>7.5488344243705985E-3</v>
      </c>
    </row>
    <row r="124" spans="1:22" x14ac:dyDescent="0.25">
      <c r="A124" s="136" t="s">
        <v>9</v>
      </c>
      <c r="B124" s="162">
        <f t="shared" ref="B124:G125" si="389">+B71/B18</f>
        <v>3.8691214174801689</v>
      </c>
      <c r="C124" s="162">
        <f t="shared" si="389"/>
        <v>4.2887195581564272</v>
      </c>
      <c r="D124" s="162">
        <f t="shared" si="389"/>
        <v>4.0207561054448666</v>
      </c>
      <c r="E124" s="162">
        <f t="shared" si="389"/>
        <v>3.8499944982394365</v>
      </c>
      <c r="F124" s="162">
        <f t="shared" si="389"/>
        <v>3.7753349603331872</v>
      </c>
      <c r="G124" s="162">
        <f t="shared" si="389"/>
        <v>3.6195494877397709</v>
      </c>
      <c r="H124" s="185">
        <f t="shared" si="347"/>
        <v>4.0072060132938523</v>
      </c>
      <c r="I124" s="185"/>
      <c r="J124" s="130"/>
      <c r="K124" s="2"/>
      <c r="L124" s="136" t="s">
        <v>9</v>
      </c>
      <c r="M124" s="162">
        <f t="shared" ref="M124:Q124" si="390">+M71/M18</f>
        <v>3.724342670779182</v>
      </c>
      <c r="N124" s="162">
        <f t="shared" si="390"/>
        <v>3.9794826062111639</v>
      </c>
      <c r="O124" s="162">
        <f t="shared" si="390"/>
        <v>4.0427764308760619</v>
      </c>
      <c r="P124" s="162">
        <f t="shared" si="390"/>
        <v>3.8239471283323025</v>
      </c>
      <c r="Q124" s="162">
        <f t="shared" si="390"/>
        <v>3.4988115985599286</v>
      </c>
      <c r="R124" s="162">
        <f t="shared" ref="R124" si="391">+R71/R18</f>
        <v>3.733483290284251</v>
      </c>
      <c r="S124" s="185">
        <f t="shared" si="380"/>
        <v>3.879559224988395</v>
      </c>
      <c r="T124" s="185"/>
      <c r="U124" s="150"/>
      <c r="V124" s="130"/>
    </row>
    <row r="125" spans="1:22" ht="25.5" x14ac:dyDescent="0.25">
      <c r="A125" s="137" t="s">
        <v>13</v>
      </c>
      <c r="B125" s="187">
        <f t="shared" si="389"/>
        <v>3.7243426707791829</v>
      </c>
      <c r="C125" s="187">
        <f t="shared" si="389"/>
        <v>3.9794826062111639</v>
      </c>
      <c r="D125" s="187">
        <f t="shared" si="389"/>
        <v>4.0427764308760619</v>
      </c>
      <c r="E125" s="187">
        <f t="shared" si="389"/>
        <v>3.8239471283323025</v>
      </c>
      <c r="F125" s="187">
        <f t="shared" si="389"/>
        <v>3.4988115985599286</v>
      </c>
      <c r="G125" s="187">
        <f t="shared" ref="G125:H125" si="392">+G72/G19</f>
        <v>3.733483290284251</v>
      </c>
      <c r="H125" s="188">
        <f t="shared" si="392"/>
        <v>3.879559224988395</v>
      </c>
      <c r="I125" s="188"/>
      <c r="J125" s="140"/>
      <c r="K125" s="3"/>
      <c r="L125" s="137" t="s">
        <v>14</v>
      </c>
      <c r="M125" s="187">
        <f t="shared" ref="M125" si="393">+AVERAGE(M113:M124)</f>
        <v>3.764374531322209</v>
      </c>
      <c r="N125" s="187">
        <f>+AVERAGE(N113:N124)</f>
        <v>3.8416749552739748</v>
      </c>
      <c r="O125" s="187">
        <f t="shared" ref="O125:S125" si="394">+AVERAGE(O113:O124)</f>
        <v>4.0491785119617676</v>
      </c>
      <c r="P125" s="187">
        <f t="shared" si="394"/>
        <v>3.9398608203447729</v>
      </c>
      <c r="Q125" s="187">
        <f t="shared" si="394"/>
        <v>3.6294150002488905</v>
      </c>
      <c r="R125" s="187">
        <f t="shared" si="394"/>
        <v>3.6127486929401216</v>
      </c>
      <c r="S125" s="188">
        <f t="shared" si="394"/>
        <v>3.8102714117599841</v>
      </c>
      <c r="T125" s="189">
        <f t="shared" ref="T125" si="395">+AVERAGE(T113:T124)</f>
        <v>4.0526537035820533</v>
      </c>
      <c r="U125" s="152">
        <f>+S125/R125-1</f>
        <v>5.4673805350992977E-2</v>
      </c>
      <c r="V125" s="160">
        <f>+POWER(S125/N125,0.2)-1</f>
        <v>-1.6402601971191588E-3</v>
      </c>
    </row>
    <row r="126" spans="1:22" ht="25.5" x14ac:dyDescent="0.25">
      <c r="A126" s="138" t="s">
        <v>15</v>
      </c>
      <c r="B126" s="141">
        <f>+B125/B$161</f>
        <v>1.1702439515017089</v>
      </c>
      <c r="C126" s="141">
        <f t="shared" ref="C126:F126" si="396">+C125/C$161</f>
        <v>1.0973996742628946</v>
      </c>
      <c r="D126" s="141">
        <f t="shared" si="396"/>
        <v>1.3557041615990533</v>
      </c>
      <c r="E126" s="141">
        <f t="shared" si="396"/>
        <v>1.4951490675953263</v>
      </c>
      <c r="F126" s="141">
        <f t="shared" si="396"/>
        <v>1.7459426319508629</v>
      </c>
      <c r="G126" s="141">
        <f t="shared" ref="G126:H126" si="397">+G125/G$161</f>
        <v>1.3991085056590906</v>
      </c>
      <c r="H126" s="142">
        <f t="shared" si="397"/>
        <v>1.247123293295842</v>
      </c>
      <c r="I126" s="142"/>
      <c r="J126" s="143"/>
      <c r="K126" s="3"/>
      <c r="L126" s="138" t="s">
        <v>15</v>
      </c>
      <c r="M126" s="141">
        <f>+M125/M$161</f>
        <v>1.1969620065925559</v>
      </c>
      <c r="N126" s="141">
        <f t="shared" ref="N126" si="398">+N125/N$161</f>
        <v>1.1260100193888452</v>
      </c>
      <c r="O126" s="141">
        <f t="shared" ref="O126" si="399">+O125/O$161</f>
        <v>1.1716190474692556</v>
      </c>
      <c r="P126" s="141">
        <f t="shared" ref="P126" si="400">+P125/P$161</f>
        <v>1.4402937082227394</v>
      </c>
      <c r="Q126" s="141">
        <f t="shared" ref="Q126:R126" si="401">+Q125/Q$161</f>
        <v>1.7350606912880495</v>
      </c>
      <c r="R126" s="243">
        <f t="shared" si="401"/>
        <v>1.5027337615989156</v>
      </c>
      <c r="S126" s="141">
        <f t="shared" ref="S126" si="402">+S125/S$161</f>
        <v>1.3113053573434623</v>
      </c>
      <c r="T126" s="244">
        <f t="shared" ref="T126" si="403">+T125/T$161</f>
        <v>1.2149054848681546</v>
      </c>
      <c r="U126" s="151"/>
      <c r="V126" s="143"/>
    </row>
    <row r="127" spans="1:22" ht="26.25" thickBot="1" x14ac:dyDescent="0.3">
      <c r="A127" s="139" t="s">
        <v>12</v>
      </c>
      <c r="B127" s="144"/>
      <c r="C127" s="145">
        <f>+C125/B125-1</f>
        <v>6.8506031261243328E-2</v>
      </c>
      <c r="D127" s="145">
        <f t="shared" ref="D127" si="404">+D125/C125-1</f>
        <v>1.5905038651534475E-2</v>
      </c>
      <c r="E127" s="145">
        <f t="shared" ref="E127" si="405">+E125/D125-1</f>
        <v>-5.4128469947654079E-2</v>
      </c>
      <c r="F127" s="145">
        <f t="shared" ref="F127:H127" si="406">+F125/E125-1</f>
        <v>-8.5026157229891375E-2</v>
      </c>
      <c r="G127" s="145">
        <f t="shared" si="406"/>
        <v>6.707182856627969E-2</v>
      </c>
      <c r="H127" s="146">
        <f t="shared" si="406"/>
        <v>3.9125910937992225E-2</v>
      </c>
      <c r="I127" s="146"/>
      <c r="J127" s="148"/>
      <c r="K127" s="2"/>
      <c r="L127" s="139" t="s">
        <v>12</v>
      </c>
      <c r="M127" s="144"/>
      <c r="N127" s="145">
        <f>+N125/M125-1</f>
        <v>2.0534732479080553E-2</v>
      </c>
      <c r="O127" s="145">
        <f t="shared" ref="O127" si="407">+O125/N125-1</f>
        <v>5.401382446553038E-2</v>
      </c>
      <c r="P127" s="145">
        <f t="shared" ref="P127" si="408">+P125/O125-1</f>
        <v>-2.699749870104684E-2</v>
      </c>
      <c r="Q127" s="145">
        <f t="shared" ref="Q127" si="409">+Q125/P125-1</f>
        <v>-7.8796138810993788E-2</v>
      </c>
      <c r="R127" s="145">
        <f t="shared" ref="R127:T127" si="410">+R125/Q125-1</f>
        <v>-4.5920092653020106E-3</v>
      </c>
      <c r="S127" s="146">
        <f t="shared" si="410"/>
        <v>5.4673805350992977E-2</v>
      </c>
      <c r="T127" s="159">
        <f t="shared" si="410"/>
        <v>6.3612867858699795E-2</v>
      </c>
      <c r="U127" s="147"/>
      <c r="V127" s="148"/>
    </row>
    <row r="128" spans="1:22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2" ht="15.75" thickBot="1" x14ac:dyDescent="0.3">
      <c r="A129" s="287" t="s">
        <v>176</v>
      </c>
      <c r="B129" s="288"/>
      <c r="C129" s="288"/>
      <c r="D129" s="288"/>
      <c r="E129" s="288"/>
      <c r="F129" s="288"/>
      <c r="G129" s="288"/>
      <c r="H129" s="288"/>
      <c r="I129" s="288"/>
      <c r="J129" s="289"/>
      <c r="K129" s="2"/>
      <c r="L129" s="287" t="s">
        <v>177</v>
      </c>
      <c r="M129" s="288"/>
      <c r="N129" s="288"/>
      <c r="O129" s="288"/>
      <c r="P129" s="288"/>
      <c r="Q129" s="288"/>
      <c r="R129" s="288"/>
      <c r="S129" s="288"/>
      <c r="T129" s="288"/>
      <c r="U129" s="288"/>
      <c r="V129" s="289"/>
    </row>
    <row r="130" spans="1:22" ht="38.25" x14ac:dyDescent="0.25">
      <c r="A130" s="131"/>
      <c r="B130" s="132">
        <v>2016</v>
      </c>
      <c r="C130" s="132">
        <v>2017</v>
      </c>
      <c r="D130" s="132">
        <v>2018</v>
      </c>
      <c r="E130" s="132">
        <v>2019</v>
      </c>
      <c r="F130" s="132">
        <v>2020</v>
      </c>
      <c r="G130" s="132">
        <f t="shared" ref="G130" si="411">+F130+1</f>
        <v>2021</v>
      </c>
      <c r="H130" s="133">
        <f t="shared" ref="H130" si="412">+G130+1</f>
        <v>2022</v>
      </c>
      <c r="I130" s="133">
        <f t="shared" ref="I130" si="413">+H130+1</f>
        <v>2023</v>
      </c>
      <c r="J130" s="135" t="s">
        <v>16</v>
      </c>
      <c r="K130" s="2"/>
      <c r="L130" s="131"/>
      <c r="M130" s="132">
        <v>2016</v>
      </c>
      <c r="N130" s="132">
        <f>+M130+1</f>
        <v>2017</v>
      </c>
      <c r="O130" s="132">
        <f t="shared" ref="O130" si="414">+N130+1</f>
        <v>2018</v>
      </c>
      <c r="P130" s="132">
        <f t="shared" ref="P130" si="415">+O130+1</f>
        <v>2019</v>
      </c>
      <c r="Q130" s="132">
        <f t="shared" ref="Q130" si="416">+P130+1</f>
        <v>2020</v>
      </c>
      <c r="R130" s="132">
        <f t="shared" ref="R130" si="417">+Q130+1</f>
        <v>2021</v>
      </c>
      <c r="S130" s="133">
        <v>2022</v>
      </c>
      <c r="T130" s="134">
        <v>2023</v>
      </c>
      <c r="U130" s="149" t="s">
        <v>16</v>
      </c>
      <c r="V130" s="135" t="s">
        <v>21</v>
      </c>
    </row>
    <row r="131" spans="1:22" x14ac:dyDescent="0.25">
      <c r="A131" s="136" t="s">
        <v>10</v>
      </c>
      <c r="B131" s="162">
        <f>+B78/B25</f>
        <v>1.0381720267143564</v>
      </c>
      <c r="C131" s="162">
        <f t="shared" ref="C131:I141" si="418">+C78/C25</f>
        <v>1.436690457309014</v>
      </c>
      <c r="D131" s="162">
        <f t="shared" si="418"/>
        <v>1.5253606328524896</v>
      </c>
      <c r="E131" s="162">
        <f t="shared" si="418"/>
        <v>0.58134567174766438</v>
      </c>
      <c r="F131" s="162">
        <f t="shared" si="418"/>
        <v>0.3474280388817888</v>
      </c>
      <c r="G131" s="162">
        <f t="shared" si="418"/>
        <v>0.73182688799708129</v>
      </c>
      <c r="H131" s="185">
        <f t="shared" si="418"/>
        <v>0.79363652705374799</v>
      </c>
      <c r="I131" s="185">
        <f t="shared" si="418"/>
        <v>0.94102416570770997</v>
      </c>
      <c r="J131" s="130">
        <f t="shared" ref="J131:J136" si="419">+I131/H131-1</f>
        <v>0.18571176304235348</v>
      </c>
      <c r="K131" s="2"/>
      <c r="L131" s="136" t="s">
        <v>10</v>
      </c>
      <c r="M131" s="162">
        <f>+M78/M25</f>
        <v>0.27424590523630477</v>
      </c>
      <c r="N131" s="162">
        <f t="shared" ref="N131:T141" si="420">+N78/N25</f>
        <v>1.0918478738780659</v>
      </c>
      <c r="O131" s="162">
        <f t="shared" si="420"/>
        <v>1.4684623858427204</v>
      </c>
      <c r="P131" s="162">
        <f t="shared" si="420"/>
        <v>0.71658220260476269</v>
      </c>
      <c r="Q131" s="162">
        <f t="shared" si="420"/>
        <v>0.50801257854330484</v>
      </c>
      <c r="R131" s="162">
        <f t="shared" si="420"/>
        <v>0.4759535645464259</v>
      </c>
      <c r="S131" s="185">
        <f t="shared" si="420"/>
        <v>0.64557954408394647</v>
      </c>
      <c r="T131" s="186">
        <f t="shared" si="420"/>
        <v>0.85848286489114189</v>
      </c>
      <c r="U131" s="150">
        <f t="shared" ref="U131:U136" si="421">+T131/S131-1</f>
        <v>0.32978634896075798</v>
      </c>
      <c r="V131" s="130">
        <f t="shared" ref="V131:V136" si="422">+POWER(T131/O131,0.2)-1</f>
        <v>-0.10179853124221616</v>
      </c>
    </row>
    <row r="132" spans="1:22" x14ac:dyDescent="0.25">
      <c r="A132" s="136" t="s">
        <v>11</v>
      </c>
      <c r="B132" s="162">
        <f t="shared" ref="B132:H132" si="423">+B79/B26</f>
        <v>0.99788628397614831</v>
      </c>
      <c r="C132" s="162">
        <f t="shared" si="423"/>
        <v>1.3980992608236535</v>
      </c>
      <c r="D132" s="162">
        <f t="shared" si="423"/>
        <v>1.8678598629093681</v>
      </c>
      <c r="E132" s="162">
        <f t="shared" si="423"/>
        <v>0.71607670649539845</v>
      </c>
      <c r="F132" s="162">
        <f t="shared" si="423"/>
        <v>0.29349511714656945</v>
      </c>
      <c r="G132" s="162">
        <f t="shared" si="423"/>
        <v>0.58775560131291915</v>
      </c>
      <c r="H132" s="185">
        <f t="shared" si="423"/>
        <v>0.92185951437066405</v>
      </c>
      <c r="I132" s="185">
        <f t="shared" si="418"/>
        <v>0.93212669683257909</v>
      </c>
      <c r="J132" s="130">
        <f t="shared" si="419"/>
        <v>1.1137469757443785E-2</v>
      </c>
      <c r="K132" s="2"/>
      <c r="L132" s="136" t="s">
        <v>11</v>
      </c>
      <c r="M132" s="162">
        <f t="shared" ref="M132:S132" si="424">+M79/M26</f>
        <v>0.27899502740312221</v>
      </c>
      <c r="N132" s="162">
        <f t="shared" si="424"/>
        <v>1.1177168328756799</v>
      </c>
      <c r="O132" s="162">
        <f t="shared" si="424"/>
        <v>1.5112590010387503</v>
      </c>
      <c r="P132" s="162">
        <f t="shared" si="424"/>
        <v>0.68736771088802717</v>
      </c>
      <c r="Q132" s="162">
        <f t="shared" si="424"/>
        <v>0.46011844247703149</v>
      </c>
      <c r="R132" s="162">
        <f t="shared" si="424"/>
        <v>0.51698696496399921</v>
      </c>
      <c r="S132" s="185">
        <f t="shared" si="424"/>
        <v>0.66707188885334312</v>
      </c>
      <c r="T132" s="186">
        <f t="shared" si="420"/>
        <v>0.85610092521178105</v>
      </c>
      <c r="U132" s="150">
        <f t="shared" si="421"/>
        <v>0.28337131202360744</v>
      </c>
      <c r="V132" s="130">
        <f t="shared" si="422"/>
        <v>-0.10744042521031427</v>
      </c>
    </row>
    <row r="133" spans="1:22" x14ac:dyDescent="0.25">
      <c r="A133" s="136" t="s">
        <v>0</v>
      </c>
      <c r="B133" s="162">
        <f t="shared" ref="B133:H133" si="425">+B80/B27</f>
        <v>1.1541382643198697</v>
      </c>
      <c r="C133" s="162">
        <f t="shared" si="425"/>
        <v>1.4008690928843022</v>
      </c>
      <c r="D133" s="162">
        <f t="shared" si="425"/>
        <v>1.4153960580141316</v>
      </c>
      <c r="E133" s="162">
        <f t="shared" si="425"/>
        <v>0.78407773260336699</v>
      </c>
      <c r="F133" s="162">
        <f t="shared" si="425"/>
        <v>0.41024913967546106</v>
      </c>
      <c r="G133" s="162">
        <f t="shared" si="425"/>
        <v>0.61068569590877086</v>
      </c>
      <c r="H133" s="185">
        <f t="shared" si="425"/>
        <v>0.80069544905570234</v>
      </c>
      <c r="I133" s="185">
        <f t="shared" si="418"/>
        <v>1.0870299753825361</v>
      </c>
      <c r="J133" s="130">
        <f t="shared" si="419"/>
        <v>0.3576072858469741</v>
      </c>
      <c r="K133" s="2"/>
      <c r="L133" s="136" t="s">
        <v>0</v>
      </c>
      <c r="M133" s="162">
        <f t="shared" ref="M133:S133" si="426">+M80/M27</f>
        <v>0.26214597823150448</v>
      </c>
      <c r="N133" s="162">
        <f t="shared" si="426"/>
        <v>1.1258298552092727</v>
      </c>
      <c r="O133" s="162">
        <f t="shared" si="426"/>
        <v>1.509393965296179</v>
      </c>
      <c r="P133" s="162">
        <f t="shared" si="426"/>
        <v>0.6753121623578423</v>
      </c>
      <c r="Q133" s="162">
        <f t="shared" si="426"/>
        <v>0.44236954510326015</v>
      </c>
      <c r="R133" s="162">
        <f t="shared" si="426"/>
        <v>0.53521246927207478</v>
      </c>
      <c r="S133" s="185">
        <f t="shared" si="426"/>
        <v>0.68277396604150831</v>
      </c>
      <c r="T133" s="186">
        <f t="shared" si="420"/>
        <v>0.87935366524258696</v>
      </c>
      <c r="U133" s="78">
        <f t="shared" si="421"/>
        <v>0.2879132904565489</v>
      </c>
      <c r="V133" s="130">
        <f t="shared" si="422"/>
        <v>-0.10242201146579444</v>
      </c>
    </row>
    <row r="134" spans="1:22" x14ac:dyDescent="0.25">
      <c r="A134" s="136" t="s">
        <v>1</v>
      </c>
      <c r="B134" s="162">
        <f t="shared" ref="B134:H134" si="427">+B81/B28</f>
        <v>0.75326569238884256</v>
      </c>
      <c r="C134" s="162">
        <f t="shared" si="427"/>
        <v>1.3954577382346054</v>
      </c>
      <c r="D134" s="162">
        <f t="shared" si="427"/>
        <v>1.1688148854004714</v>
      </c>
      <c r="E134" s="162">
        <f t="shared" si="427"/>
        <v>0.71777075316107752</v>
      </c>
      <c r="F134" s="162">
        <f t="shared" si="427"/>
        <v>0.43402097314765192</v>
      </c>
      <c r="G134" s="162">
        <f t="shared" si="427"/>
        <v>0.57137689023949068</v>
      </c>
      <c r="H134" s="185">
        <f t="shared" si="427"/>
        <v>0.71534367044665592</v>
      </c>
      <c r="I134" s="185">
        <f t="shared" si="418"/>
        <v>0.94894618375281359</v>
      </c>
      <c r="J134" s="130">
        <f t="shared" si="419"/>
        <v>0.32655983823872758</v>
      </c>
      <c r="K134" s="2"/>
      <c r="L134" s="136" t="s">
        <v>1</v>
      </c>
      <c r="M134" s="162">
        <f t="shared" ref="M134:S134" si="428">+M81/M28</f>
        <v>0.24798941108131464</v>
      </c>
      <c r="N134" s="162">
        <f t="shared" si="428"/>
        <v>1.1716487383043552</v>
      </c>
      <c r="O134" s="162">
        <f t="shared" si="428"/>
        <v>1.4724885732501454</v>
      </c>
      <c r="P134" s="162">
        <f t="shared" si="428"/>
        <v>0.65960604351373708</v>
      </c>
      <c r="Q134" s="162">
        <f t="shared" si="428"/>
        <v>0.43259245686014586</v>
      </c>
      <c r="R134" s="162">
        <f t="shared" si="428"/>
        <v>0.54687381273468616</v>
      </c>
      <c r="S134" s="185">
        <f t="shared" si="428"/>
        <v>0.70093840144590425</v>
      </c>
      <c r="T134" s="186">
        <f t="shared" si="420"/>
        <v>0.91042687065133232</v>
      </c>
      <c r="U134" s="78">
        <f t="shared" si="421"/>
        <v>0.29886858641685587</v>
      </c>
      <c r="V134" s="130">
        <f t="shared" si="422"/>
        <v>-9.1680523091200672E-2</v>
      </c>
    </row>
    <row r="135" spans="1:22" x14ac:dyDescent="0.25">
      <c r="A135" s="136" t="s">
        <v>2</v>
      </c>
      <c r="B135" s="162">
        <f t="shared" ref="B135:H135" si="429">+B82/B29</f>
        <v>0.86020721133074673</v>
      </c>
      <c r="C135" s="162">
        <f t="shared" si="429"/>
        <v>1.4563971992361553</v>
      </c>
      <c r="D135" s="162">
        <f t="shared" si="429"/>
        <v>1.0849785407725323</v>
      </c>
      <c r="E135" s="162">
        <f t="shared" si="429"/>
        <v>0.79778413543014381</v>
      </c>
      <c r="F135" s="162">
        <f t="shared" si="429"/>
        <v>0.45532508836376012</v>
      </c>
      <c r="G135" s="162">
        <f t="shared" si="429"/>
        <v>0.68314492025721885</v>
      </c>
      <c r="H135" s="185">
        <f t="shared" si="429"/>
        <v>0.80116178380718717</v>
      </c>
      <c r="I135" s="185">
        <f t="shared" si="418"/>
        <v>1.060545905707196</v>
      </c>
      <c r="J135" s="130">
        <f t="shared" si="419"/>
        <v>0.32375997849946603</v>
      </c>
      <c r="K135" s="2"/>
      <c r="L135" s="136" t="s">
        <v>2</v>
      </c>
      <c r="M135" s="162">
        <f t="shared" ref="M135:S135" si="430">+M82/M29</f>
        <v>0.24410769971392549</v>
      </c>
      <c r="N135" s="162">
        <f t="shared" si="430"/>
        <v>1.2180554375148323</v>
      </c>
      <c r="O135" s="162">
        <f t="shared" si="430"/>
        <v>1.4268042569945993</v>
      </c>
      <c r="P135" s="162">
        <f t="shared" si="430"/>
        <v>0.65080972754371214</v>
      </c>
      <c r="Q135" s="162">
        <f t="shared" si="430"/>
        <v>0.42345756026336362</v>
      </c>
      <c r="R135" s="162">
        <f t="shared" si="430"/>
        <v>0.56681755955954216</v>
      </c>
      <c r="S135" s="185">
        <f t="shared" si="430"/>
        <v>0.70917798053463021</v>
      </c>
      <c r="T135" s="186">
        <f t="shared" si="420"/>
        <v>0.9333313153060433</v>
      </c>
      <c r="U135" s="78">
        <f t="shared" si="421"/>
        <v>0.3160748654412957</v>
      </c>
      <c r="V135" s="130">
        <f t="shared" si="422"/>
        <v>-8.138340190606963E-2</v>
      </c>
    </row>
    <row r="136" spans="1:22" x14ac:dyDescent="0.25">
      <c r="A136" s="136" t="s">
        <v>3</v>
      </c>
      <c r="B136" s="162">
        <f t="shared" ref="B136:H136" si="431">+B83/B30</f>
        <v>1.0141438623924941</v>
      </c>
      <c r="C136" s="162">
        <f t="shared" si="431"/>
        <v>1.5003561253561255</v>
      </c>
      <c r="D136" s="162">
        <f t="shared" si="431"/>
        <v>1.393042118635786</v>
      </c>
      <c r="E136" s="162">
        <f t="shared" si="431"/>
        <v>0.60340412712757951</v>
      </c>
      <c r="F136" s="162">
        <f t="shared" si="431"/>
        <v>0.54791779565634247</v>
      </c>
      <c r="G136" s="162">
        <f t="shared" si="431"/>
        <v>0.64383873661832813</v>
      </c>
      <c r="H136" s="185">
        <f t="shared" si="431"/>
        <v>0.95299182848607322</v>
      </c>
      <c r="I136" s="185">
        <f t="shared" si="418"/>
        <v>1.0680852663633973</v>
      </c>
      <c r="J136" s="130">
        <f t="shared" si="419"/>
        <v>0.12077064507485025</v>
      </c>
      <c r="K136" s="2"/>
      <c r="L136" s="136" t="s">
        <v>3</v>
      </c>
      <c r="M136" s="162">
        <f t="shared" ref="M136:S136" si="432">+M83/M30</f>
        <v>0.24071004985947028</v>
      </c>
      <c r="N136" s="162">
        <f t="shared" si="432"/>
        <v>1.2574450612807602</v>
      </c>
      <c r="O136" s="162">
        <f t="shared" si="432"/>
        <v>1.4185200769415722</v>
      </c>
      <c r="P136" s="162">
        <f t="shared" si="432"/>
        <v>0.63494219853246558</v>
      </c>
      <c r="Q136" s="162">
        <f t="shared" si="432"/>
        <v>0.42503599712023038</v>
      </c>
      <c r="R136" s="162">
        <f t="shared" si="432"/>
        <v>0.5738502200733443</v>
      </c>
      <c r="S136" s="185">
        <f t="shared" si="432"/>
        <v>0.73255321640587689</v>
      </c>
      <c r="T136" s="186">
        <f t="shared" si="420"/>
        <v>0.93827958327228778</v>
      </c>
      <c r="U136" s="78">
        <f t="shared" si="421"/>
        <v>0.28083470560100099</v>
      </c>
      <c r="V136" s="130">
        <f t="shared" si="422"/>
        <v>-7.9339827988016309E-2</v>
      </c>
    </row>
    <row r="137" spans="1:22" x14ac:dyDescent="0.25">
      <c r="A137" s="136" t="s">
        <v>4</v>
      </c>
      <c r="B137" s="162">
        <f t="shared" ref="B137:H137" si="433">+B84/B31</f>
        <v>0.85094948047294872</v>
      </c>
      <c r="C137" s="162">
        <f t="shared" si="433"/>
        <v>1.4351571594877763</v>
      </c>
      <c r="D137" s="162">
        <f t="shared" si="433"/>
        <v>0.92004708608157859</v>
      </c>
      <c r="E137" s="162">
        <f t="shared" si="433"/>
        <v>0.53761361438793265</v>
      </c>
      <c r="F137" s="162">
        <f t="shared" si="433"/>
        <v>0.49603685481457771</v>
      </c>
      <c r="G137" s="162">
        <f t="shared" si="433"/>
        <v>0.62381395573713017</v>
      </c>
      <c r="H137" s="185">
        <f t="shared" si="433"/>
        <v>0.84640544689940589</v>
      </c>
      <c r="I137" s="185">
        <f t="shared" si="418"/>
        <v>1.1099892724174922</v>
      </c>
      <c r="J137" s="130">
        <f t="shared" ref="J137" si="434">+I137/H137-1</f>
        <v>0.3114155591550829</v>
      </c>
      <c r="K137" s="2"/>
      <c r="L137" s="136" t="s">
        <v>4</v>
      </c>
      <c r="M137" s="162">
        <f t="shared" ref="M137:S137" si="435">+M84/M31</f>
        <v>0.24242535646489388</v>
      </c>
      <c r="N137" s="162">
        <f t="shared" si="435"/>
        <v>1.3049993753069333</v>
      </c>
      <c r="O137" s="162">
        <f t="shared" si="435"/>
        <v>1.3444035047318268</v>
      </c>
      <c r="P137" s="162">
        <f t="shared" si="435"/>
        <v>0.61459674592278202</v>
      </c>
      <c r="Q137" s="162">
        <f t="shared" si="435"/>
        <v>0.42489383454119051</v>
      </c>
      <c r="R137" s="162">
        <f t="shared" si="435"/>
        <v>0.58467103775717844</v>
      </c>
      <c r="S137" s="185">
        <f t="shared" si="435"/>
        <v>0.74740722206725474</v>
      </c>
      <c r="T137" s="186">
        <f t="shared" si="420"/>
        <v>0.954669546695467</v>
      </c>
      <c r="U137" s="78">
        <f t="shared" ref="U137" si="436">+T137/S137-1</f>
        <v>0.27730843174748165</v>
      </c>
      <c r="V137" s="130">
        <f t="shared" ref="V137" si="437">+POWER(T137/O137,0.2)-1</f>
        <v>-6.6176741429504138E-2</v>
      </c>
    </row>
    <row r="138" spans="1:22" x14ac:dyDescent="0.25">
      <c r="A138" s="136" t="s">
        <v>5</v>
      </c>
      <c r="B138" s="162">
        <f t="shared" ref="B138:H138" si="438">+B85/B32</f>
        <v>0.91418744951482811</v>
      </c>
      <c r="C138" s="162">
        <f t="shared" si="438"/>
        <v>1.3087366235425653</v>
      </c>
      <c r="D138" s="162">
        <f t="shared" si="438"/>
        <v>0.42325622196045015</v>
      </c>
      <c r="E138" s="162">
        <f t="shared" si="438"/>
        <v>0.59318555008210183</v>
      </c>
      <c r="F138" s="162">
        <f t="shared" si="438"/>
        <v>0.54790979712736831</v>
      </c>
      <c r="G138" s="162">
        <f t="shared" si="438"/>
        <v>0.52451345593328891</v>
      </c>
      <c r="H138" s="185">
        <f t="shared" si="438"/>
        <v>0.92217765042979938</v>
      </c>
      <c r="I138" s="185">
        <f t="shared" si="418"/>
        <v>1.0779322192722163</v>
      </c>
      <c r="J138" s="130">
        <f t="shared" ref="J138" si="439">+I138/H138-1</f>
        <v>0.16889865935248416</v>
      </c>
      <c r="K138" s="2"/>
      <c r="L138" s="136" t="s">
        <v>5</v>
      </c>
      <c r="M138" s="162">
        <f t="shared" ref="M138:S138" si="440">+M85/M32</f>
        <v>0.24230313982822774</v>
      </c>
      <c r="N138" s="162">
        <f t="shared" si="440"/>
        <v>1.3568868762064556</v>
      </c>
      <c r="O138" s="162">
        <f t="shared" si="440"/>
        <v>1.048503716623906</v>
      </c>
      <c r="P138" s="162">
        <f t="shared" si="440"/>
        <v>0.63911356549060327</v>
      </c>
      <c r="Q138" s="162">
        <f t="shared" si="440"/>
        <v>0.42426001484714693</v>
      </c>
      <c r="R138" s="162">
        <f t="shared" si="440"/>
        <v>0.58516005857383824</v>
      </c>
      <c r="S138" s="185">
        <f t="shared" si="440"/>
        <v>0.77816147962966897</v>
      </c>
      <c r="T138" s="186">
        <f t="shared" si="420"/>
        <v>0.96565209824216558</v>
      </c>
      <c r="U138" s="78">
        <f t="shared" ref="U138" si="441">+T138/S138-1</f>
        <v>0.24094050337948403</v>
      </c>
      <c r="V138" s="130">
        <f t="shared" ref="V138" si="442">+POWER(T138/O138,0.2)-1</f>
        <v>-1.632837739334414E-2</v>
      </c>
    </row>
    <row r="139" spans="1:22" x14ac:dyDescent="0.25">
      <c r="A139" s="136" t="s">
        <v>6</v>
      </c>
      <c r="B139" s="162">
        <f t="shared" ref="B139:H139" si="443">+B86/B33</f>
        <v>1.1564535054268115</v>
      </c>
      <c r="C139" s="162">
        <f t="shared" si="443"/>
        <v>1.4922689679971235</v>
      </c>
      <c r="D139" s="162">
        <f t="shared" si="443"/>
        <v>0.48848536185081265</v>
      </c>
      <c r="E139" s="162">
        <f t="shared" si="443"/>
        <v>0.45109158215322148</v>
      </c>
      <c r="F139" s="162">
        <f t="shared" si="443"/>
        <v>0.5007768213310938</v>
      </c>
      <c r="G139" s="162">
        <f t="shared" si="443"/>
        <v>0.66689485213581601</v>
      </c>
      <c r="H139" s="185">
        <f t="shared" si="443"/>
        <v>0.92840761946364203</v>
      </c>
      <c r="I139" s="185">
        <f t="shared" si="418"/>
        <v>1.0306867998051632</v>
      </c>
      <c r="J139" s="130">
        <f t="shared" ref="J139" si="444">+I139/H139-1</f>
        <v>0.11016624400455655</v>
      </c>
      <c r="K139" s="2"/>
      <c r="L139" s="136" t="s">
        <v>6</v>
      </c>
      <c r="M139" s="162">
        <f t="shared" ref="M139:S139" si="445">+M86/M33</f>
        <v>0.24139350313647978</v>
      </c>
      <c r="N139" s="162">
        <f t="shared" si="445"/>
        <v>1.386158303664401</v>
      </c>
      <c r="O139" s="162">
        <f t="shared" si="445"/>
        <v>0.86792481674272137</v>
      </c>
      <c r="P139" s="162">
        <f t="shared" si="445"/>
        <v>0.64869055823569943</v>
      </c>
      <c r="Q139" s="162">
        <f t="shared" si="445"/>
        <v>0.42751988274887626</v>
      </c>
      <c r="R139" s="162">
        <f t="shared" si="445"/>
        <v>0.59745603328497188</v>
      </c>
      <c r="S139" s="185">
        <f t="shared" si="445"/>
        <v>0.80054091113026737</v>
      </c>
      <c r="T139" s="186">
        <f t="shared" si="420"/>
        <v>0.97768975065757502</v>
      </c>
      <c r="U139" s="78">
        <f t="shared" ref="U139" si="446">+T139/S139-1</f>
        <v>0.22128642904357609</v>
      </c>
      <c r="V139" s="130">
        <f t="shared" ref="V139" si="447">+POWER(T139/O139,0.2)-1</f>
        <v>2.4103360403570528E-2</v>
      </c>
    </row>
    <row r="140" spans="1:22" x14ac:dyDescent="0.25">
      <c r="A140" s="136" t="s">
        <v>7</v>
      </c>
      <c r="B140" s="162">
        <f t="shared" ref="B140:H140" si="448">+B87/B34</f>
        <v>1.5076193403890914</v>
      </c>
      <c r="C140" s="162">
        <f t="shared" si="448"/>
        <v>1.7030418769608511</v>
      </c>
      <c r="D140" s="162">
        <f t="shared" si="448"/>
        <v>0.6084782528769439</v>
      </c>
      <c r="E140" s="162">
        <f t="shared" si="448"/>
        <v>0.49723584101589685</v>
      </c>
      <c r="F140" s="162">
        <f t="shared" si="448"/>
        <v>0.54587775942333683</v>
      </c>
      <c r="G140" s="162">
        <f t="shared" si="448"/>
        <v>0.65460607718256292</v>
      </c>
      <c r="H140" s="185">
        <f t="shared" si="448"/>
        <v>0.73858549686660691</v>
      </c>
      <c r="I140" s="185">
        <f t="shared" si="418"/>
        <v>0.96716282240654472</v>
      </c>
      <c r="J140" s="130">
        <f t="shared" ref="J140" si="449">+I140/H140-1</f>
        <v>0.30947984560983088</v>
      </c>
      <c r="K140" s="2"/>
      <c r="L140" s="136" t="s">
        <v>7</v>
      </c>
      <c r="M140" s="162">
        <f t="shared" ref="M140:S142" si="450">+M87/M34</f>
        <v>0.25238311389349022</v>
      </c>
      <c r="N140" s="162">
        <f t="shared" si="450"/>
        <v>1.39703267183872</v>
      </c>
      <c r="O140" s="162">
        <f t="shared" si="450"/>
        <v>0.78311685839556855</v>
      </c>
      <c r="P140" s="162">
        <f t="shared" si="450"/>
        <v>0.63614754250891981</v>
      </c>
      <c r="Q140" s="162">
        <f t="shared" si="450"/>
        <v>0.43094756802920298</v>
      </c>
      <c r="R140" s="162">
        <f t="shared" si="450"/>
        <v>0.60648854318701373</v>
      </c>
      <c r="S140" s="185">
        <f t="shared" si="450"/>
        <v>0.81162157511981592</v>
      </c>
      <c r="T140" s="186">
        <f t="shared" si="420"/>
        <v>0.99920831438341151</v>
      </c>
      <c r="U140" s="78">
        <f t="shared" ref="U140" si="451">+T140/S140-1</f>
        <v>0.23112586581486938</v>
      </c>
      <c r="V140" s="130">
        <f t="shared" ref="V140" si="452">+POWER(T140/O140,0.2)-1</f>
        <v>4.9943412756850325E-2</v>
      </c>
    </row>
    <row r="141" spans="1:22" x14ac:dyDescent="0.25">
      <c r="A141" s="136" t="s">
        <v>8</v>
      </c>
      <c r="B141" s="162">
        <f t="shared" ref="B141:H141" si="453">+B88/B35</f>
        <v>1.0377688747131355</v>
      </c>
      <c r="C141" s="162">
        <f t="shared" si="453"/>
        <v>1.460335998562573</v>
      </c>
      <c r="D141" s="162">
        <f t="shared" si="453"/>
        <v>0.88076542211188447</v>
      </c>
      <c r="E141" s="162">
        <f t="shared" si="453"/>
        <v>0.54601453517169329</v>
      </c>
      <c r="F141" s="162">
        <f t="shared" si="453"/>
        <v>0.46453147234838887</v>
      </c>
      <c r="G141" s="162">
        <f t="shared" si="453"/>
        <v>0.64998368412465324</v>
      </c>
      <c r="H141" s="185">
        <f t="shared" si="453"/>
        <v>0.9542286286145687</v>
      </c>
      <c r="I141" s="185">
        <f t="shared" si="418"/>
        <v>0.93361578316020521</v>
      </c>
      <c r="J141" s="130">
        <f t="shared" ref="J141" si="454">+I141/H141-1</f>
        <v>-2.1601579366038237E-2</v>
      </c>
      <c r="K141" s="2"/>
      <c r="L141" s="136" t="s">
        <v>8</v>
      </c>
      <c r="M141" s="162">
        <f t="shared" ref="M141:Q141" si="455">+M88/M35</f>
        <v>0.24719221754430137</v>
      </c>
      <c r="N141" s="162">
        <f t="shared" si="455"/>
        <v>1.4281249817457491</v>
      </c>
      <c r="O141" s="162">
        <f t="shared" si="455"/>
        <v>0.77347446151494681</v>
      </c>
      <c r="P141" s="162">
        <f t="shared" si="455"/>
        <v>0.61016840459352129</v>
      </c>
      <c r="Q141" s="162">
        <f t="shared" si="455"/>
        <v>0.42721864839883666</v>
      </c>
      <c r="R141" s="162">
        <f t="shared" si="450"/>
        <v>0.62842305805506471</v>
      </c>
      <c r="S141" s="185">
        <f t="shared" si="450"/>
        <v>0.8449053827037083</v>
      </c>
      <c r="T141" s="186">
        <f t="shared" si="420"/>
        <v>0.99919065535042417</v>
      </c>
      <c r="U141" s="78">
        <f t="shared" ref="U141" si="456">+T141/S141-1</f>
        <v>0.1826065685047491</v>
      </c>
      <c r="V141" s="130">
        <f t="shared" ref="V141" si="457">+POWER(T141/O141,0.2)-1</f>
        <v>5.2544526129934432E-2</v>
      </c>
    </row>
    <row r="142" spans="1:22" x14ac:dyDescent="0.25">
      <c r="A142" s="136" t="s">
        <v>9</v>
      </c>
      <c r="B142" s="162">
        <f t="shared" ref="B142:H143" si="458">+B89/B36</f>
        <v>1.2783436791983644</v>
      </c>
      <c r="C142" s="162">
        <f t="shared" si="458"/>
        <v>1.492031470647569</v>
      </c>
      <c r="D142" s="162">
        <f t="shared" si="458"/>
        <v>0.79228839297504283</v>
      </c>
      <c r="E142" s="162">
        <f t="shared" si="458"/>
        <v>0.37108759088425886</v>
      </c>
      <c r="F142" s="162">
        <f t="shared" si="458"/>
        <v>0.61114659173159624</v>
      </c>
      <c r="G142" s="162">
        <f t="shared" si="458"/>
        <v>0.82689843831157583</v>
      </c>
      <c r="H142" s="185">
        <f t="shared" si="458"/>
        <v>0.87217027856297258</v>
      </c>
      <c r="I142" s="185"/>
      <c r="J142" s="130"/>
      <c r="K142" s="2"/>
      <c r="L142" s="136" t="s">
        <v>9</v>
      </c>
      <c r="M142" s="162">
        <f t="shared" ref="M142:Q142" si="459">+M89/M36</f>
        <v>0.25422516029728848</v>
      </c>
      <c r="N142" s="162">
        <f t="shared" si="459"/>
        <v>1.4591763028873506</v>
      </c>
      <c r="O142" s="162">
        <f t="shared" si="459"/>
        <v>0.75503130955315645</v>
      </c>
      <c r="P142" s="162">
        <f t="shared" si="459"/>
        <v>0.55427341454906753</v>
      </c>
      <c r="Q142" s="162">
        <f t="shared" si="459"/>
        <v>0.44493310015832438</v>
      </c>
      <c r="R142" s="162">
        <f t="shared" si="450"/>
        <v>0.64500050877068926</v>
      </c>
      <c r="S142" s="185">
        <f t="shared" si="450"/>
        <v>0.84888833582213374</v>
      </c>
      <c r="T142" s="185"/>
      <c r="U142" s="150"/>
      <c r="V142" s="130"/>
    </row>
    <row r="143" spans="1:22" ht="25.5" x14ac:dyDescent="0.25">
      <c r="A143" s="137" t="s">
        <v>13</v>
      </c>
      <c r="B143" s="187">
        <f t="shared" si="458"/>
        <v>1.0511109776701488</v>
      </c>
      <c r="C143" s="187">
        <f t="shared" si="458"/>
        <v>1.4591763028873506</v>
      </c>
      <c r="D143" s="187">
        <f t="shared" si="458"/>
        <v>0.75503130955315645</v>
      </c>
      <c r="E143" s="187">
        <f t="shared" si="458"/>
        <v>0.55427341454906753</v>
      </c>
      <c r="F143" s="187">
        <f t="shared" si="458"/>
        <v>0.44493310015832438</v>
      </c>
      <c r="G143" s="187">
        <f t="shared" si="458"/>
        <v>0.64500050877068926</v>
      </c>
      <c r="H143" s="188">
        <f t="shared" si="458"/>
        <v>0.84888833582213374</v>
      </c>
      <c r="I143" s="188"/>
      <c r="J143" s="140"/>
      <c r="K143" s="3"/>
      <c r="L143" s="137" t="s">
        <v>14</v>
      </c>
      <c r="M143" s="187">
        <f t="shared" ref="M143" si="460">+AVERAGE(M131:M142)</f>
        <v>0.25234304689086029</v>
      </c>
      <c r="N143" s="187">
        <f>+AVERAGE(N131:N142)</f>
        <v>1.2762435258927145</v>
      </c>
      <c r="O143" s="187">
        <f t="shared" ref="O143:T143" si="461">+AVERAGE(O131:O142)</f>
        <v>1.1982819105771745</v>
      </c>
      <c r="P143" s="187">
        <f t="shared" si="461"/>
        <v>0.64396752306176164</v>
      </c>
      <c r="Q143" s="187">
        <f t="shared" si="461"/>
        <v>0.43927996909090949</v>
      </c>
      <c r="R143" s="187">
        <f t="shared" si="461"/>
        <v>0.57190781923156908</v>
      </c>
      <c r="S143" s="188">
        <f t="shared" si="461"/>
        <v>0.74746832531983809</v>
      </c>
      <c r="T143" s="189">
        <f t="shared" si="461"/>
        <v>0.93385323544583765</v>
      </c>
      <c r="U143" s="152">
        <f>+S143/R143-1</f>
        <v>0.30697343205441197</v>
      </c>
      <c r="V143" s="160">
        <f>+POWER(S143/N143,0.2)-1</f>
        <v>-0.10147151758420503</v>
      </c>
    </row>
    <row r="144" spans="1:22" ht="25.5" x14ac:dyDescent="0.25">
      <c r="A144" s="138" t="s">
        <v>15</v>
      </c>
      <c r="B144" s="141">
        <f>+B143/B161</f>
        <v>0.33027472837728844</v>
      </c>
      <c r="C144" s="141">
        <f t="shared" ref="C144:F144" si="462">+C143/C161</f>
        <v>0.40238889271218575</v>
      </c>
      <c r="D144" s="141">
        <f t="shared" si="462"/>
        <v>0.25319210844340095</v>
      </c>
      <c r="E144" s="141">
        <f t="shared" si="462"/>
        <v>0.21671883819098134</v>
      </c>
      <c r="F144" s="141">
        <f t="shared" si="462"/>
        <v>0.22202614975102267</v>
      </c>
      <c r="G144" s="141">
        <f t="shared" ref="G144:H144" si="463">+G143/G$161</f>
        <v>0.24171146026658805</v>
      </c>
      <c r="H144" s="142">
        <f t="shared" si="463"/>
        <v>0.27288368487636455</v>
      </c>
      <c r="I144" s="142"/>
      <c r="J144" s="143"/>
      <c r="K144" s="3"/>
      <c r="L144" s="138" t="s">
        <v>15</v>
      </c>
      <c r="M144" s="141">
        <f>+M143/M$161</f>
        <v>8.0237775822500967E-2</v>
      </c>
      <c r="N144" s="141">
        <f t="shared" ref="N144" si="464">+N143/N$161</f>
        <v>0.37407199049011092</v>
      </c>
      <c r="O144" s="141">
        <f t="shared" ref="O144" si="465">+O143/O$161</f>
        <v>0.34671968808554338</v>
      </c>
      <c r="P144" s="141">
        <f t="shared" ref="P144" si="466">+P143/P$161</f>
        <v>0.23541500932626155</v>
      </c>
      <c r="Q144" s="141">
        <f t="shared" ref="Q144:S144" si="467">+Q143/Q$161</f>
        <v>0.21000007075178767</v>
      </c>
      <c r="R144" s="243">
        <f t="shared" si="467"/>
        <v>0.23788678967932098</v>
      </c>
      <c r="S144" s="141">
        <f t="shared" si="467"/>
        <v>0.25724131262967143</v>
      </c>
      <c r="T144" s="244">
        <f t="shared" ref="T144" si="468">+T143/T$161</f>
        <v>0.27995074358369726</v>
      </c>
      <c r="U144" s="151"/>
      <c r="V144" s="143"/>
    </row>
    <row r="145" spans="1:22" ht="26.25" thickBot="1" x14ac:dyDescent="0.3">
      <c r="A145" s="139" t="s">
        <v>12</v>
      </c>
      <c r="B145" s="144"/>
      <c r="C145" s="145">
        <v>6.8506031261243328E-2</v>
      </c>
      <c r="D145" s="145">
        <v>1.5905038651534475E-2</v>
      </c>
      <c r="E145" s="145">
        <v>-5.4128469947654079E-2</v>
      </c>
      <c r="F145" s="145">
        <v>-8.5026157229891375E-2</v>
      </c>
      <c r="G145" s="145">
        <f t="shared" ref="G145" si="469">+G143/F143-1</f>
        <v>0.4496572822772078</v>
      </c>
      <c r="H145" s="146">
        <f t="shared" ref="H145" si="470">+H143/G143-1</f>
        <v>0.3161049088783443</v>
      </c>
      <c r="I145" s="146"/>
      <c r="J145" s="148"/>
      <c r="K145" s="2"/>
      <c r="L145" s="139" t="s">
        <v>12</v>
      </c>
      <c r="M145" s="144"/>
      <c r="N145" s="145">
        <f>+N143/M143-1</f>
        <v>4.0575735754062467</v>
      </c>
      <c r="O145" s="145">
        <f t="shared" ref="O145" si="471">+O143/N143-1</f>
        <v>-6.1086786129635362E-2</v>
      </c>
      <c r="P145" s="145">
        <f t="shared" ref="P145" si="472">+P143/O143-1</f>
        <v>-0.46259096680214185</v>
      </c>
      <c r="Q145" s="145">
        <f t="shared" ref="Q145" si="473">+Q143/P143-1</f>
        <v>-0.31785384610338641</v>
      </c>
      <c r="R145" s="145">
        <f t="shared" ref="R145" si="474">+R143/Q143-1</f>
        <v>0.30192100590230209</v>
      </c>
      <c r="S145" s="146">
        <f t="shared" ref="S145:T145" si="475">+S143/R143-1</f>
        <v>0.30697343205441197</v>
      </c>
      <c r="T145" s="159">
        <f t="shared" si="475"/>
        <v>0.2493549275766922</v>
      </c>
      <c r="U145" s="147"/>
      <c r="V145" s="148"/>
    </row>
    <row r="146" spans="1:22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2" ht="15.75" thickBot="1" x14ac:dyDescent="0.3">
      <c r="A147" s="290" t="s">
        <v>280</v>
      </c>
      <c r="B147" s="291"/>
      <c r="C147" s="291"/>
      <c r="D147" s="291"/>
      <c r="E147" s="291"/>
      <c r="F147" s="291"/>
      <c r="G147" s="291"/>
      <c r="H147" s="291"/>
      <c r="I147" s="291"/>
      <c r="J147" s="292"/>
      <c r="K147" s="2"/>
      <c r="L147" s="290" t="s">
        <v>280</v>
      </c>
      <c r="M147" s="291"/>
      <c r="N147" s="291"/>
      <c r="O147" s="291"/>
      <c r="P147" s="291"/>
      <c r="Q147" s="291"/>
      <c r="R147" s="291"/>
      <c r="S147" s="291"/>
      <c r="T147" s="291"/>
      <c r="U147" s="291"/>
      <c r="V147" s="292"/>
    </row>
    <row r="148" spans="1:22" ht="38.25" x14ac:dyDescent="0.25">
      <c r="A148" s="131"/>
      <c r="B148" s="132">
        <v>2016</v>
      </c>
      <c r="C148" s="132">
        <f>+B148+1</f>
        <v>2017</v>
      </c>
      <c r="D148" s="132">
        <f t="shared" ref="D148" si="476">+C148+1</f>
        <v>2018</v>
      </c>
      <c r="E148" s="132">
        <f t="shared" ref="E148" si="477">+D148+1</f>
        <v>2019</v>
      </c>
      <c r="F148" s="132">
        <f t="shared" ref="F148" si="478">+E148+1</f>
        <v>2020</v>
      </c>
      <c r="G148" s="132">
        <f t="shared" ref="G148" si="479">+F148+1</f>
        <v>2021</v>
      </c>
      <c r="H148" s="133">
        <f t="shared" ref="H148" si="480">+G148+1</f>
        <v>2022</v>
      </c>
      <c r="I148" s="133">
        <f t="shared" ref="I148" si="481">+H148+1</f>
        <v>2023</v>
      </c>
      <c r="J148" s="135" t="s">
        <v>16</v>
      </c>
      <c r="K148" s="2"/>
      <c r="L148" s="131"/>
      <c r="M148" s="132">
        <v>2016</v>
      </c>
      <c r="N148" s="132">
        <f>+M148+1</f>
        <v>2017</v>
      </c>
      <c r="O148" s="132">
        <f t="shared" ref="O148" si="482">+N148+1</f>
        <v>2018</v>
      </c>
      <c r="P148" s="132">
        <f t="shared" ref="P148" si="483">+O148+1</f>
        <v>2019</v>
      </c>
      <c r="Q148" s="132">
        <f t="shared" ref="Q148" si="484">+P148+1</f>
        <v>2020</v>
      </c>
      <c r="R148" s="132">
        <f t="shared" ref="R148" si="485">+Q148+1</f>
        <v>2021</v>
      </c>
      <c r="S148" s="133">
        <v>2022</v>
      </c>
      <c r="T148" s="134">
        <v>2023</v>
      </c>
      <c r="U148" s="149" t="s">
        <v>16</v>
      </c>
      <c r="V148" s="135" t="s">
        <v>21</v>
      </c>
    </row>
    <row r="149" spans="1:22" x14ac:dyDescent="0.25">
      <c r="A149" s="136" t="s">
        <v>10</v>
      </c>
      <c r="B149" s="162">
        <f>+B96/B43</f>
        <v>2.8963166087690499</v>
      </c>
      <c r="C149" s="162">
        <f t="shared" ref="C149:I159" si="486">+C96/C43</f>
        <v>3.1125771376722597</v>
      </c>
      <c r="D149" s="162">
        <f t="shared" si="486"/>
        <v>3.6173414000850692</v>
      </c>
      <c r="E149" s="162">
        <f t="shared" si="486"/>
        <v>2.3572389417877773</v>
      </c>
      <c r="F149" s="162">
        <f t="shared" si="486"/>
        <v>1.4549292363057544</v>
      </c>
      <c r="G149" s="162">
        <f t="shared" si="486"/>
        <v>2.5473986032596332</v>
      </c>
      <c r="H149" s="185">
        <f t="shared" si="486"/>
        <v>2.7729792659940125</v>
      </c>
      <c r="I149" s="185">
        <f t="shared" si="486"/>
        <v>3.3915606128347702</v>
      </c>
      <c r="J149" s="130">
        <f t="shared" ref="J149:J154" si="487">+I149/H149-1</f>
        <v>0.22307463832370877</v>
      </c>
      <c r="K149" s="2"/>
      <c r="L149" s="136" t="s">
        <v>10</v>
      </c>
      <c r="M149" s="162">
        <f>+M96/M43</f>
        <v>3.0985339901816085</v>
      </c>
      <c r="N149" s="162">
        <f t="shared" ref="N149:T159" si="488">+N96/N43</f>
        <v>3.1978778835982387</v>
      </c>
      <c r="O149" s="162">
        <f t="shared" si="488"/>
        <v>3.6724188222985159</v>
      </c>
      <c r="P149" s="162">
        <f t="shared" si="488"/>
        <v>2.8891276959717902</v>
      </c>
      <c r="Q149" s="162">
        <f t="shared" si="488"/>
        <v>2.4285113630218595</v>
      </c>
      <c r="R149" s="162">
        <f t="shared" si="488"/>
        <v>2.1012476390483461</v>
      </c>
      <c r="S149" s="185">
        <f t="shared" si="488"/>
        <v>2.6826882586396787</v>
      </c>
      <c r="T149" s="186">
        <f t="shared" si="488"/>
        <v>3.1507831723547457</v>
      </c>
      <c r="U149" s="150">
        <f t="shared" ref="U149:U154" si="489">+T149/S149-1</f>
        <v>0.17448725628389838</v>
      </c>
      <c r="V149" s="130">
        <f t="shared" ref="V149:V154" si="490">+POWER(T149/O149,0.2)-1</f>
        <v>-3.0175251354194632E-2</v>
      </c>
    </row>
    <row r="150" spans="1:22" x14ac:dyDescent="0.25">
      <c r="A150" s="136" t="s">
        <v>11</v>
      </c>
      <c r="B150" s="162">
        <f t="shared" ref="B150:H150" si="491">+B97/B44</f>
        <v>2.9402413453871841</v>
      </c>
      <c r="C150" s="162">
        <f t="shared" si="491"/>
        <v>3.5118883103883589</v>
      </c>
      <c r="D150" s="162">
        <f t="shared" si="491"/>
        <v>3.7017090913980666</v>
      </c>
      <c r="E150" s="162">
        <f t="shared" si="491"/>
        <v>2.8696607838982007</v>
      </c>
      <c r="F150" s="162">
        <f t="shared" si="491"/>
        <v>1.3850255317515165</v>
      </c>
      <c r="G150" s="162">
        <f t="shared" si="491"/>
        <v>2.4889148054367354</v>
      </c>
      <c r="H150" s="185">
        <f t="shared" si="491"/>
        <v>2.975189000889416</v>
      </c>
      <c r="I150" s="185">
        <f t="shared" si="486"/>
        <v>3.2992085162271456</v>
      </c>
      <c r="J150" s="130">
        <f t="shared" si="487"/>
        <v>0.10890720395943454</v>
      </c>
      <c r="K150" s="2"/>
      <c r="L150" s="136" t="s">
        <v>11</v>
      </c>
      <c r="M150" s="162">
        <f t="shared" ref="M150:S150" si="492">+M97/M44</f>
        <v>3.0955860052538546</v>
      </c>
      <c r="N150" s="162">
        <f t="shared" si="492"/>
        <v>3.2344693515016072</v>
      </c>
      <c r="O150" s="162">
        <f t="shared" si="492"/>
        <v>3.6841379810656893</v>
      </c>
      <c r="P150" s="162">
        <f t="shared" si="492"/>
        <v>2.8463208511397227</v>
      </c>
      <c r="Q150" s="162">
        <f t="shared" si="492"/>
        <v>2.2789247316122321</v>
      </c>
      <c r="R150" s="162">
        <f t="shared" si="492"/>
        <v>2.2120814867188736</v>
      </c>
      <c r="S150" s="185">
        <f t="shared" si="492"/>
        <v>2.7171320539196757</v>
      </c>
      <c r="T150" s="186">
        <f t="shared" si="488"/>
        <v>3.1739019723732258</v>
      </c>
      <c r="U150" s="150">
        <f t="shared" si="489"/>
        <v>0.16810736813274274</v>
      </c>
      <c r="V150" s="130">
        <f t="shared" si="490"/>
        <v>-2.9374885346419188E-2</v>
      </c>
    </row>
    <row r="151" spans="1:22" x14ac:dyDescent="0.25">
      <c r="A151" s="136" t="s">
        <v>0</v>
      </c>
      <c r="B151" s="162">
        <f t="shared" ref="B151:H151" si="493">+B98/B45</f>
        <v>3.1364050092730973</v>
      </c>
      <c r="C151" s="162">
        <f t="shared" si="493"/>
        <v>3.7380268989255829</v>
      </c>
      <c r="D151" s="162">
        <f t="shared" si="493"/>
        <v>3.738832300338423</v>
      </c>
      <c r="E151" s="162">
        <f t="shared" si="493"/>
        <v>2.8420716543825013</v>
      </c>
      <c r="F151" s="162">
        <f t="shared" si="493"/>
        <v>1.9732136855548832</v>
      </c>
      <c r="G151" s="162">
        <f t="shared" si="493"/>
        <v>2.4640022887684543</v>
      </c>
      <c r="H151" s="185">
        <f t="shared" si="493"/>
        <v>2.8852960230055777</v>
      </c>
      <c r="I151" s="185">
        <f t="shared" si="486"/>
        <v>3.4858752320909692</v>
      </c>
      <c r="J151" s="130">
        <f t="shared" si="487"/>
        <v>0.20815167812825508</v>
      </c>
      <c r="K151" s="2"/>
      <c r="L151" s="136" t="s">
        <v>0</v>
      </c>
      <c r="M151" s="162">
        <f t="shared" ref="M151:S151" si="494">+M98/M45</f>
        <v>3.14483703242955</v>
      </c>
      <c r="N151" s="162">
        <f t="shared" si="494"/>
        <v>3.27973740369191</v>
      </c>
      <c r="O151" s="162">
        <f t="shared" si="494"/>
        <v>3.6841716053510645</v>
      </c>
      <c r="P151" s="162">
        <f t="shared" si="494"/>
        <v>2.7915163400902805</v>
      </c>
      <c r="Q151" s="162">
        <f t="shared" si="494"/>
        <v>2.2185472078144777</v>
      </c>
      <c r="R151" s="162">
        <f t="shared" si="494"/>
        <v>2.2533851683986263</v>
      </c>
      <c r="S151" s="185">
        <f t="shared" si="494"/>
        <v>2.7545763993478181</v>
      </c>
      <c r="T151" s="186">
        <f t="shared" si="488"/>
        <v>3.2267945791498396</v>
      </c>
      <c r="U151" s="78">
        <f t="shared" si="489"/>
        <v>0.17143041663822634</v>
      </c>
      <c r="V151" s="130">
        <f t="shared" si="490"/>
        <v>-2.6162949762372767E-2</v>
      </c>
    </row>
    <row r="152" spans="1:22" x14ac:dyDescent="0.25">
      <c r="A152" s="136" t="s">
        <v>1</v>
      </c>
      <c r="B152" s="162">
        <f t="shared" ref="B152:H152" si="495">+B99/B46</f>
        <v>3.2274408308549187</v>
      </c>
      <c r="C152" s="162">
        <f t="shared" si="495"/>
        <v>3.6059269248791415</v>
      </c>
      <c r="D152" s="162">
        <f t="shared" si="495"/>
        <v>3.4112512018180232</v>
      </c>
      <c r="E152" s="162">
        <f t="shared" si="495"/>
        <v>3.0222874576511698</v>
      </c>
      <c r="F152" s="162">
        <f t="shared" si="495"/>
        <v>2.1970097909499868</v>
      </c>
      <c r="G152" s="162">
        <f t="shared" si="495"/>
        <v>2.322507672853666</v>
      </c>
      <c r="H152" s="185">
        <f t="shared" si="495"/>
        <v>2.8658747776255926</v>
      </c>
      <c r="I152" s="185">
        <f t="shared" si="486"/>
        <v>3.4283919022404326</v>
      </c>
      <c r="J152" s="130">
        <f t="shared" si="487"/>
        <v>0.19628112470458015</v>
      </c>
      <c r="K152" s="2"/>
      <c r="L152" s="136" t="s">
        <v>1</v>
      </c>
      <c r="M152" s="162">
        <f t="shared" ref="M152:S152" si="496">+M99/M46</f>
        <v>3.1620212089744695</v>
      </c>
      <c r="N152" s="162">
        <f t="shared" si="496"/>
        <v>3.3078287764241656</v>
      </c>
      <c r="O152" s="162">
        <f t="shared" si="496"/>
        <v>3.6677779008296962</v>
      </c>
      <c r="P152" s="162">
        <f t="shared" si="496"/>
        <v>2.7710471875414604</v>
      </c>
      <c r="Q152" s="162">
        <f t="shared" si="496"/>
        <v>2.1672105796172638</v>
      </c>
      <c r="R152" s="162">
        <f t="shared" si="496"/>
        <v>2.2641352602876132</v>
      </c>
      <c r="S152" s="185">
        <f t="shared" si="496"/>
        <v>2.8066328771516411</v>
      </c>
      <c r="T152" s="186">
        <f t="shared" si="488"/>
        <v>3.2777395868812396</v>
      </c>
      <c r="U152" s="78">
        <f t="shared" si="489"/>
        <v>0.16785476774137598</v>
      </c>
      <c r="V152" s="130">
        <f t="shared" si="490"/>
        <v>-2.2235458962838628E-2</v>
      </c>
    </row>
    <row r="153" spans="1:22" x14ac:dyDescent="0.25">
      <c r="A153" s="136" t="s">
        <v>2</v>
      </c>
      <c r="B153" s="162">
        <f t="shared" ref="B153:H153" si="497">+B100/B47</f>
        <v>3.0810346934467931</v>
      </c>
      <c r="C153" s="162">
        <f t="shared" si="497"/>
        <v>3.8224073108787024</v>
      </c>
      <c r="D153" s="162">
        <f t="shared" si="497"/>
        <v>3.5679411705611699</v>
      </c>
      <c r="E153" s="162">
        <f t="shared" si="497"/>
        <v>3.1261302564886275</v>
      </c>
      <c r="F153" s="162">
        <f t="shared" si="497"/>
        <v>1.9126207877265107</v>
      </c>
      <c r="G153" s="162">
        <f t="shared" si="497"/>
        <v>2.4524419110187914</v>
      </c>
      <c r="H153" s="185">
        <f t="shared" si="497"/>
        <v>3.2674196395670694</v>
      </c>
      <c r="I153" s="185">
        <f t="shared" si="486"/>
        <v>3.4895966318847487</v>
      </c>
      <c r="J153" s="130">
        <f t="shared" si="487"/>
        <v>6.7997691397581717E-2</v>
      </c>
      <c r="K153" s="2"/>
      <c r="L153" s="136" t="s">
        <v>2</v>
      </c>
      <c r="M153" s="162">
        <f t="shared" ref="M153:S153" si="498">+M100/M47</f>
        <v>3.1641742430914412</v>
      </c>
      <c r="N153" s="162">
        <f t="shared" si="498"/>
        <v>3.3686255334272386</v>
      </c>
      <c r="O153" s="162">
        <f t="shared" si="498"/>
        <v>3.6463701336393242</v>
      </c>
      <c r="P153" s="162">
        <f t="shared" si="498"/>
        <v>2.7463456532507089</v>
      </c>
      <c r="Q153" s="162">
        <f t="shared" si="498"/>
        <v>2.0849428479335499</v>
      </c>
      <c r="R153" s="162">
        <f t="shared" si="498"/>
        <v>2.3119347826510022</v>
      </c>
      <c r="S153" s="185">
        <f t="shared" si="498"/>
        <v>2.8772919146918046</v>
      </c>
      <c r="T153" s="186">
        <f t="shared" si="488"/>
        <v>3.2946713912420411</v>
      </c>
      <c r="U153" s="78">
        <f t="shared" si="489"/>
        <v>0.14505983018929913</v>
      </c>
      <c r="V153" s="130">
        <f t="shared" si="490"/>
        <v>-2.0080791550613597E-2</v>
      </c>
    </row>
    <row r="154" spans="1:22" x14ac:dyDescent="0.25">
      <c r="A154" s="136" t="s">
        <v>3</v>
      </c>
      <c r="B154" s="162">
        <f t="shared" ref="B154:H154" si="499">+B101/B48</f>
        <v>3.1294469460095278</v>
      </c>
      <c r="C154" s="162">
        <f t="shared" si="499"/>
        <v>3.4529128403649962</v>
      </c>
      <c r="D154" s="162">
        <f t="shared" si="499"/>
        <v>3.6357018643587979</v>
      </c>
      <c r="E154" s="162">
        <f t="shared" si="499"/>
        <v>2.7757799637128557</v>
      </c>
      <c r="F154" s="162">
        <f t="shared" si="499"/>
        <v>2.0163172943554022</v>
      </c>
      <c r="G154" s="162">
        <f t="shared" si="499"/>
        <v>2.7082832373599945</v>
      </c>
      <c r="H154" s="185">
        <f t="shared" si="499"/>
        <v>3.1298604081094394</v>
      </c>
      <c r="I154" s="185">
        <f t="shared" si="486"/>
        <v>3.9772453647965329</v>
      </c>
      <c r="J154" s="130">
        <f t="shared" si="487"/>
        <v>0.27074209267976523</v>
      </c>
      <c r="K154" s="2"/>
      <c r="L154" s="136" t="s">
        <v>3</v>
      </c>
      <c r="M154" s="162">
        <f t="shared" ref="M154:S154" si="500">+M101/M48</f>
        <v>3.1682733149136211</v>
      </c>
      <c r="N154" s="162">
        <f t="shared" si="500"/>
        <v>3.3952831125098264</v>
      </c>
      <c r="O154" s="162">
        <f t="shared" si="500"/>
        <v>3.6636737330837077</v>
      </c>
      <c r="P154" s="162">
        <f t="shared" si="500"/>
        <v>2.6983789172159955</v>
      </c>
      <c r="Q154" s="162">
        <f t="shared" si="500"/>
        <v>2.040940045071657</v>
      </c>
      <c r="R154" s="162">
        <f t="shared" si="500"/>
        <v>2.3705086714336945</v>
      </c>
      <c r="S154" s="185">
        <f t="shared" si="500"/>
        <v>2.9165386418598733</v>
      </c>
      <c r="T154" s="186">
        <f t="shared" si="488"/>
        <v>3.3592243762859364</v>
      </c>
      <c r="U154" s="78">
        <f t="shared" si="489"/>
        <v>0.15178462855673436</v>
      </c>
      <c r="V154" s="130">
        <f t="shared" si="490"/>
        <v>-1.7201591660548021E-2</v>
      </c>
    </row>
    <row r="155" spans="1:22" x14ac:dyDescent="0.25">
      <c r="A155" s="136" t="s">
        <v>4</v>
      </c>
      <c r="B155" s="162">
        <f t="shared" ref="B155:H155" si="501">+B102/B49</f>
        <v>3.1720201584588068</v>
      </c>
      <c r="C155" s="162">
        <f t="shared" si="501"/>
        <v>3.645858802768239</v>
      </c>
      <c r="D155" s="162">
        <f t="shared" si="501"/>
        <v>3.2487965343512082</v>
      </c>
      <c r="E155" s="162">
        <f t="shared" si="501"/>
        <v>2.7747462621412198</v>
      </c>
      <c r="F155" s="162">
        <f t="shared" si="501"/>
        <v>2.2884577270428008</v>
      </c>
      <c r="G155" s="162">
        <f t="shared" si="501"/>
        <v>2.9591638111817482</v>
      </c>
      <c r="H155" s="185">
        <f t="shared" si="501"/>
        <v>3.28753109419252</v>
      </c>
      <c r="I155" s="185">
        <f t="shared" si="486"/>
        <v>3.5521010530281178</v>
      </c>
      <c r="J155" s="130">
        <f t="shared" ref="J155" si="502">+I155/H155-1</f>
        <v>8.0476792844017542E-2</v>
      </c>
      <c r="K155" s="2"/>
      <c r="L155" s="136" t="s">
        <v>4</v>
      </c>
      <c r="M155" s="162">
        <f t="shared" ref="M155:S155" si="503">+M102/M49</f>
        <v>3.1477056510749786</v>
      </c>
      <c r="N155" s="162">
        <f t="shared" si="503"/>
        <v>3.432847313042485</v>
      </c>
      <c r="O155" s="162">
        <f t="shared" si="503"/>
        <v>3.6207802063819878</v>
      </c>
      <c r="P155" s="162">
        <f t="shared" si="503"/>
        <v>2.6618742478172761</v>
      </c>
      <c r="Q155" s="162">
        <f t="shared" si="503"/>
        <v>2.0141565890210384</v>
      </c>
      <c r="R155" s="162">
        <f t="shared" si="503"/>
        <v>2.4234147181508554</v>
      </c>
      <c r="S155" s="185">
        <f t="shared" si="503"/>
        <v>2.9360692724625737</v>
      </c>
      <c r="T155" s="186">
        <f t="shared" si="488"/>
        <v>3.3799518911595956</v>
      </c>
      <c r="U155" s="78">
        <f t="shared" ref="U155" si="504">+T155/S155-1</f>
        <v>0.15118261100315378</v>
      </c>
      <c r="V155" s="130">
        <f t="shared" ref="V155" si="505">+POWER(T155/O155,0.2)-1</f>
        <v>-1.3671297881565292E-2</v>
      </c>
    </row>
    <row r="156" spans="1:22" x14ac:dyDescent="0.25">
      <c r="A156" s="136" t="s">
        <v>5</v>
      </c>
      <c r="B156" s="162">
        <f t="shared" ref="B156:H156" si="506">+B103/B50</f>
        <v>3.1587602011863463</v>
      </c>
      <c r="C156" s="162">
        <f t="shared" si="506"/>
        <v>3.5549268430288277</v>
      </c>
      <c r="D156" s="162">
        <f t="shared" si="506"/>
        <v>2.5038633015483724</v>
      </c>
      <c r="E156" s="162">
        <f t="shared" si="506"/>
        <v>2.7678256657957427</v>
      </c>
      <c r="F156" s="162">
        <f t="shared" si="506"/>
        <v>2.1716076529959611</v>
      </c>
      <c r="G156" s="162">
        <f t="shared" si="506"/>
        <v>2.8002734883585609</v>
      </c>
      <c r="H156" s="185">
        <f t="shared" si="506"/>
        <v>3.4404539110575398</v>
      </c>
      <c r="I156" s="185">
        <f t="shared" si="486"/>
        <v>3.8197540944493631</v>
      </c>
      <c r="J156" s="130">
        <f t="shared" ref="J156" si="507">+I156/H156-1</f>
        <v>0.11024713401123076</v>
      </c>
      <c r="K156" s="2"/>
      <c r="L156" s="136" t="s">
        <v>5</v>
      </c>
      <c r="M156" s="162">
        <f t="shared" ref="M156:S156" si="508">+M103/M50</f>
        <v>3.1400859862461954</v>
      </c>
      <c r="N156" s="162">
        <f t="shared" si="508"/>
        <v>3.4788213764705431</v>
      </c>
      <c r="O156" s="162">
        <f t="shared" si="508"/>
        <v>3.457609168048541</v>
      </c>
      <c r="P156" s="162">
        <f t="shared" si="508"/>
        <v>2.6912203040081826</v>
      </c>
      <c r="Q156" s="162">
        <f t="shared" si="508"/>
        <v>1.9691064477936575</v>
      </c>
      <c r="R156" s="162">
        <f t="shared" si="508"/>
        <v>2.4766372227491407</v>
      </c>
      <c r="S156" s="185">
        <f t="shared" si="508"/>
        <v>2.9925972188298391</v>
      </c>
      <c r="T156" s="186">
        <f t="shared" si="488"/>
        <v>3.4112950312845389</v>
      </c>
      <c r="U156" s="78">
        <f t="shared" ref="U156" si="509">+T156/S156-1</f>
        <v>0.13991118143804804</v>
      </c>
      <c r="V156" s="130">
        <f t="shared" ref="V156" si="510">+POWER(T156/O156,0.2)-1</f>
        <v>-2.6934390788223572E-3</v>
      </c>
    </row>
    <row r="157" spans="1:22" x14ac:dyDescent="0.25">
      <c r="A157" s="136" t="s">
        <v>6</v>
      </c>
      <c r="B157" s="162">
        <f t="shared" ref="B157:H157" si="511">+B104/B51</f>
        <v>3.4412963727243553</v>
      </c>
      <c r="C157" s="162">
        <f t="shared" si="511"/>
        <v>3.6752573917634637</v>
      </c>
      <c r="D157" s="162">
        <f t="shared" si="511"/>
        <v>1.996777051619655</v>
      </c>
      <c r="E157" s="162">
        <f t="shared" si="511"/>
        <v>2.4488325399138575</v>
      </c>
      <c r="F157" s="162">
        <f t="shared" si="511"/>
        <v>2.3117440191764835</v>
      </c>
      <c r="G157" s="162">
        <f t="shared" si="511"/>
        <v>3.1096090272775965</v>
      </c>
      <c r="H157" s="185">
        <f t="shared" si="511"/>
        <v>3.0967606403092311</v>
      </c>
      <c r="I157" s="185">
        <f t="shared" si="486"/>
        <v>3.4873659354133988</v>
      </c>
      <c r="J157" s="130">
        <f t="shared" ref="J157" si="512">+I157/H157-1</f>
        <v>0.12613351190912936</v>
      </c>
      <c r="K157" s="2"/>
      <c r="L157" s="136" t="s">
        <v>6</v>
      </c>
      <c r="M157" s="162">
        <f t="shared" ref="M157:S157" si="513">+M104/M51</f>
        <v>3.1403451047047217</v>
      </c>
      <c r="N157" s="162">
        <f t="shared" si="513"/>
        <v>3.4977345095989838</v>
      </c>
      <c r="O157" s="162">
        <f t="shared" si="513"/>
        <v>3.2534842737452299</v>
      </c>
      <c r="P157" s="162">
        <f t="shared" si="513"/>
        <v>2.7469939195882782</v>
      </c>
      <c r="Q157" s="162">
        <f t="shared" si="513"/>
        <v>1.9666382835745895</v>
      </c>
      <c r="R157" s="162">
        <f t="shared" si="513"/>
        <v>2.5413853600917169</v>
      </c>
      <c r="S157" s="185">
        <f t="shared" si="513"/>
        <v>2.9902043215778713</v>
      </c>
      <c r="T157" s="186">
        <f t="shared" si="488"/>
        <v>3.4535391094837884</v>
      </c>
      <c r="U157" s="78">
        <f t="shared" ref="U157" si="514">+T157/S157-1</f>
        <v>0.15495087896248649</v>
      </c>
      <c r="V157" s="130">
        <f t="shared" ref="V157" si="515">+POWER(T157/O157,0.2)-1</f>
        <v>1.2006107124885368E-2</v>
      </c>
    </row>
    <row r="158" spans="1:22" x14ac:dyDescent="0.25">
      <c r="A158" s="136" t="s">
        <v>7</v>
      </c>
      <c r="B158" s="162">
        <f t="shared" ref="B158:H158" si="516">+B105/B52</f>
        <v>3.2568966715308179</v>
      </c>
      <c r="C158" s="162">
        <f t="shared" si="516"/>
        <v>3.8491833719351489</v>
      </c>
      <c r="D158" s="162">
        <f t="shared" si="516"/>
        <v>2.3621957748711613</v>
      </c>
      <c r="E158" s="162">
        <f t="shared" si="516"/>
        <v>2.2581025714604559</v>
      </c>
      <c r="F158" s="162">
        <f t="shared" si="516"/>
        <v>2.3180826105279051</v>
      </c>
      <c r="G158" s="162">
        <f t="shared" si="516"/>
        <v>2.8225149792594864</v>
      </c>
      <c r="H158" s="185">
        <f t="shared" si="516"/>
        <v>3.2767100502344437</v>
      </c>
      <c r="I158" s="185">
        <f t="shared" si="486"/>
        <v>3.39572681294697</v>
      </c>
      <c r="J158" s="130">
        <f t="shared" ref="J158" si="517">+I158/H158-1</f>
        <v>3.6322030600177913E-2</v>
      </c>
      <c r="K158" s="2"/>
      <c r="L158" s="136" t="s">
        <v>7</v>
      </c>
      <c r="M158" s="162">
        <f t="shared" ref="M158:S158" si="518">+M105/M52</f>
        <v>3.1326804244552267</v>
      </c>
      <c r="N158" s="162">
        <f t="shared" si="518"/>
        <v>3.5526671266854075</v>
      </c>
      <c r="O158" s="162">
        <f t="shared" si="518"/>
        <v>3.0957684415000362</v>
      </c>
      <c r="P158" s="162">
        <f t="shared" si="518"/>
        <v>2.7385954943398541</v>
      </c>
      <c r="Q158" s="162">
        <f t="shared" si="518"/>
        <v>1.9717169204766889</v>
      </c>
      <c r="R158" s="162">
        <f t="shared" si="518"/>
        <v>2.5838405702801648</v>
      </c>
      <c r="S158" s="185">
        <f t="shared" si="518"/>
        <v>3.0268507962492581</v>
      </c>
      <c r="T158" s="186">
        <f t="shared" si="488"/>
        <v>3.4663097634225779</v>
      </c>
      <c r="U158" s="78">
        <f t="shared" ref="U158" si="519">+T158/S158-1</f>
        <v>0.14518686144618642</v>
      </c>
      <c r="V158" s="130">
        <f t="shared" ref="V158" si="520">+POWER(T158/O158,0.2)-1</f>
        <v>2.286844336363969E-2</v>
      </c>
    </row>
    <row r="159" spans="1:22" x14ac:dyDescent="0.25">
      <c r="A159" s="136" t="s">
        <v>8</v>
      </c>
      <c r="B159" s="162">
        <f t="shared" ref="B159:H159" si="521">+B106/B53</f>
        <v>3.5157720765290486</v>
      </c>
      <c r="C159" s="162">
        <f t="shared" si="521"/>
        <v>3.727424364431152</v>
      </c>
      <c r="D159" s="162">
        <f t="shared" si="521"/>
        <v>2.9700929642475176</v>
      </c>
      <c r="E159" s="162">
        <f t="shared" si="521"/>
        <v>2.3571323885863746</v>
      </c>
      <c r="F159" s="162">
        <f t="shared" si="521"/>
        <v>2.1063404923912841</v>
      </c>
      <c r="G159" s="162">
        <f t="shared" si="521"/>
        <v>2.7382308177217745</v>
      </c>
      <c r="H159" s="185">
        <f t="shared" si="521"/>
        <v>3.0263643635021227</v>
      </c>
      <c r="I159" s="185">
        <f t="shared" si="486"/>
        <v>3.3517677637553627</v>
      </c>
      <c r="J159" s="130">
        <f t="shared" ref="J159" si="522">+I159/H159-1</f>
        <v>0.10752287602167043</v>
      </c>
      <c r="K159" s="2"/>
      <c r="L159" s="136" t="s">
        <v>8</v>
      </c>
      <c r="M159" s="162">
        <f t="shared" ref="M159:S159" si="523">+M106/M53</f>
        <v>3.1625101554205433</v>
      </c>
      <c r="N159" s="162">
        <f t="shared" si="523"/>
        <v>3.5689333286013536</v>
      </c>
      <c r="O159" s="162">
        <f t="shared" si="523"/>
        <v>3.0444047131522787</v>
      </c>
      <c r="P159" s="162">
        <f t="shared" si="523"/>
        <v>2.6864885256969786</v>
      </c>
      <c r="Q159" s="162">
        <f t="shared" si="523"/>
        <v>1.9570419432141577</v>
      </c>
      <c r="R159" s="162">
        <f t="shared" si="523"/>
        <v>2.6423673751111361</v>
      </c>
      <c r="S159" s="185">
        <f t="shared" si="523"/>
        <v>3.05711640614031</v>
      </c>
      <c r="T159" s="186">
        <f t="shared" si="488"/>
        <v>3.499335492432635</v>
      </c>
      <c r="U159" s="78">
        <f t="shared" ref="U159" si="524">+T159/S159-1</f>
        <v>0.14465235455349834</v>
      </c>
      <c r="V159" s="130">
        <f t="shared" ref="V159" si="525">+POWER(T159/O159,0.2)-1</f>
        <v>2.824507777381835E-2</v>
      </c>
    </row>
    <row r="160" spans="1:22" x14ac:dyDescent="0.25">
      <c r="A160" s="136" t="s">
        <v>9</v>
      </c>
      <c r="B160" s="162">
        <f t="shared" ref="B160:H160" si="526">+B107/B54</f>
        <v>3.2310846794863073</v>
      </c>
      <c r="C160" s="162">
        <f t="shared" si="526"/>
        <v>3.8826961263831206</v>
      </c>
      <c r="D160" s="162">
        <f t="shared" si="526"/>
        <v>2.9151234777260742</v>
      </c>
      <c r="E160" s="162">
        <f t="shared" si="526"/>
        <v>1.7362241166676111</v>
      </c>
      <c r="F160" s="162">
        <f t="shared" si="526"/>
        <v>2.3530379930949481</v>
      </c>
      <c r="G160" s="162">
        <f t="shared" si="526"/>
        <v>2.6892850002306945</v>
      </c>
      <c r="H160" s="185">
        <f t="shared" si="526"/>
        <v>3.3105706769742849</v>
      </c>
      <c r="I160" s="185"/>
      <c r="J160" s="130"/>
      <c r="K160" s="2"/>
      <c r="L160" s="136" t="s">
        <v>9</v>
      </c>
      <c r="M160" s="162">
        <f t="shared" ref="M160:S160" si="527">+M107/M54</f>
        <v>3.1825352876209614</v>
      </c>
      <c r="N160" s="162">
        <f t="shared" si="527"/>
        <v>3.626283750160685</v>
      </c>
      <c r="O160" s="162">
        <f t="shared" si="527"/>
        <v>2.9820491412430323</v>
      </c>
      <c r="P160" s="162">
        <f t="shared" si="527"/>
        <v>2.5575691489293586</v>
      </c>
      <c r="Q160" s="162">
        <f t="shared" si="527"/>
        <v>2.0039671032320596</v>
      </c>
      <c r="R160" s="162">
        <f t="shared" si="527"/>
        <v>2.6684730134818855</v>
      </c>
      <c r="S160" s="185">
        <f t="shared" si="527"/>
        <v>3.1108064822810486</v>
      </c>
      <c r="T160" s="185"/>
      <c r="U160" s="150"/>
      <c r="V160" s="130"/>
    </row>
    <row r="161" spans="1:22" ht="25.5" x14ac:dyDescent="0.25">
      <c r="A161" s="137" t="s">
        <v>13</v>
      </c>
      <c r="B161" s="187">
        <f t="shared" ref="B161:H161" si="528">+B108/B55</f>
        <v>3.1825352876209623</v>
      </c>
      <c r="C161" s="187">
        <f t="shared" si="528"/>
        <v>3.626283750160685</v>
      </c>
      <c r="D161" s="187">
        <f t="shared" si="528"/>
        <v>2.9820491412430323</v>
      </c>
      <c r="E161" s="187">
        <f t="shared" si="528"/>
        <v>2.5575691489293586</v>
      </c>
      <c r="F161" s="187">
        <f t="shared" si="528"/>
        <v>2.0039671032320596</v>
      </c>
      <c r="G161" s="187">
        <f t="shared" si="528"/>
        <v>2.6684730134818855</v>
      </c>
      <c r="H161" s="188">
        <f t="shared" si="528"/>
        <v>3.1108064822810486</v>
      </c>
      <c r="I161" s="188"/>
      <c r="J161" s="140"/>
      <c r="K161" s="3"/>
      <c r="L161" s="137" t="s">
        <v>14</v>
      </c>
      <c r="M161" s="187">
        <f t="shared" ref="M161" si="529">+AVERAGE(M149:M160)</f>
        <v>3.1449407003639309</v>
      </c>
      <c r="N161" s="187">
        <f>+AVERAGE(N149:N160)</f>
        <v>3.4117591221427035</v>
      </c>
      <c r="O161" s="187">
        <f t="shared" ref="O161:T161" si="530">+AVERAGE(O149:O160)</f>
        <v>3.4560538433615915</v>
      </c>
      <c r="P161" s="187">
        <f t="shared" si="530"/>
        <v>2.7354565237991575</v>
      </c>
      <c r="Q161" s="187">
        <f t="shared" si="530"/>
        <v>2.0918086718652691</v>
      </c>
      <c r="R161" s="187">
        <f t="shared" si="530"/>
        <v>2.4041176057002542</v>
      </c>
      <c r="S161" s="188">
        <f t="shared" si="530"/>
        <v>2.905708720262616</v>
      </c>
      <c r="T161" s="189">
        <f t="shared" si="530"/>
        <v>3.335776942370015</v>
      </c>
      <c r="U161" s="152">
        <f>+S161/R161-1</f>
        <v>0.20863834338764042</v>
      </c>
      <c r="V161" s="160">
        <f>+POWER(S161/N161,0.2)-1</f>
        <v>-3.1600084070338208E-2</v>
      </c>
    </row>
    <row r="162" spans="1:22" ht="26.25" thickBot="1" x14ac:dyDescent="0.3">
      <c r="A162" s="153" t="s">
        <v>12</v>
      </c>
      <c r="B162" s="154"/>
      <c r="C162" s="154">
        <f>+C161/B161-1</f>
        <v>0.13943237778564832</v>
      </c>
      <c r="D162" s="154">
        <f t="shared" ref="D162" si="531">+D161/C161-1</f>
        <v>-0.17765697703305927</v>
      </c>
      <c r="E162" s="154">
        <f t="shared" ref="E162" si="532">+E161/D161-1</f>
        <v>-0.14234506951710868</v>
      </c>
      <c r="F162" s="207">
        <f t="shared" ref="F162" si="533">+F161/E161-1</f>
        <v>-0.21645633547348897</v>
      </c>
      <c r="G162" s="207">
        <f t="shared" ref="G162:H162" si="534">+G160/F160-1</f>
        <v>0.14289909815416157</v>
      </c>
      <c r="H162" s="155">
        <f t="shared" si="534"/>
        <v>0.23102262374210802</v>
      </c>
      <c r="I162" s="242"/>
      <c r="J162" s="157"/>
      <c r="K162" s="3"/>
      <c r="L162" s="153" t="s">
        <v>12</v>
      </c>
      <c r="M162" s="154"/>
      <c r="N162" s="154">
        <f>+N161/M161-1</f>
        <v>8.4840525529748856E-2</v>
      </c>
      <c r="O162" s="154">
        <f t="shared" ref="O162" si="535">+O161/N161-1</f>
        <v>1.2982956777754406E-2</v>
      </c>
      <c r="P162" s="154">
        <f t="shared" ref="P162" si="536">+P161/O161-1</f>
        <v>-0.20850292044684471</v>
      </c>
      <c r="Q162" s="207">
        <f t="shared" ref="Q162" si="537">+Q161/P161-1</f>
        <v>-0.23529814725037324</v>
      </c>
      <c r="R162" s="207">
        <f t="shared" ref="R162" si="538">+R161/Q161-1</f>
        <v>0.14930090788680905</v>
      </c>
      <c r="S162" s="208">
        <f t="shared" ref="S162:T162" si="539">+S161/R161-1</f>
        <v>0.20863834338764042</v>
      </c>
      <c r="T162" s="158">
        <f t="shared" si="539"/>
        <v>0.14800802954142278</v>
      </c>
      <c r="U162" s="156"/>
      <c r="V162" s="157"/>
    </row>
  </sheetData>
  <mergeCells count="21">
    <mergeCell ref="A1:V1"/>
    <mergeCell ref="A2:V2"/>
    <mergeCell ref="A3:V3"/>
    <mergeCell ref="A5:J5"/>
    <mergeCell ref="L5:V5"/>
    <mergeCell ref="A23:J23"/>
    <mergeCell ref="L23:V23"/>
    <mergeCell ref="A41:J41"/>
    <mergeCell ref="L41:V41"/>
    <mergeCell ref="A58:J58"/>
    <mergeCell ref="L58:V58"/>
    <mergeCell ref="A129:J129"/>
    <mergeCell ref="L129:V129"/>
    <mergeCell ref="A147:J147"/>
    <mergeCell ref="L147:V147"/>
    <mergeCell ref="A76:J76"/>
    <mergeCell ref="L76:V76"/>
    <mergeCell ref="A94:J94"/>
    <mergeCell ref="L94:V94"/>
    <mergeCell ref="A111:J111"/>
    <mergeCell ref="L111:V111"/>
  </mergeCells>
  <hyperlinks>
    <hyperlink ref="X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486"/>
  <sheetViews>
    <sheetView workbookViewId="0">
      <selection activeCell="AA486" sqref="AA486"/>
    </sheetView>
  </sheetViews>
  <sheetFormatPr baseColWidth="10" defaultRowHeight="15" x14ac:dyDescent="0.25"/>
  <cols>
    <col min="1" max="1" width="11.85546875" style="1" customWidth="1"/>
    <col min="2" max="9" width="8.28515625" style="1" customWidth="1"/>
    <col min="10" max="10" width="8.5703125" style="1" customWidth="1"/>
    <col min="11" max="11" width="5" style="1" customWidth="1"/>
    <col min="12" max="12" width="10.5703125" style="1" customWidth="1"/>
    <col min="13" max="20" width="8.28515625" style="1" customWidth="1"/>
    <col min="21" max="21" width="8.5703125" style="1" customWidth="1"/>
    <col min="22" max="22" width="9.5703125" style="1" customWidth="1"/>
    <col min="23" max="23" width="11.42578125" style="1"/>
    <col min="24" max="24" width="14.42578125" style="1" bestFit="1" customWidth="1"/>
    <col min="25" max="16384" width="11.42578125" style="1"/>
  </cols>
  <sheetData>
    <row r="1" spans="1:24" ht="15.75" x14ac:dyDescent="0.25">
      <c r="A1" s="280" t="s">
        <v>24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47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4" ht="15.75" thickBot="1" x14ac:dyDescent="0.3">
      <c r="A5" s="274" t="s">
        <v>48</v>
      </c>
      <c r="B5" s="275"/>
      <c r="C5" s="275"/>
      <c r="D5" s="275"/>
      <c r="E5" s="275"/>
      <c r="F5" s="275"/>
      <c r="G5" s="275"/>
      <c r="H5" s="275"/>
      <c r="I5" s="275"/>
      <c r="J5" s="276"/>
      <c r="K5" s="2"/>
      <c r="L5" s="274" t="s">
        <v>49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197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R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198">
        <v>2022</v>
      </c>
      <c r="T6" s="40"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225">
        <f>+'[1]6.EXPORTACION VARIETAL'!B317/10000</f>
        <v>9.1130759999999995</v>
      </c>
      <c r="C7" s="162">
        <f>+'[1]6.EXPORTACION VARIETAL'!B329/10000</f>
        <v>10.4869</v>
      </c>
      <c r="D7" s="162">
        <f>+'[1]6.EXPORTACION VARIETAL'!B341/10000</f>
        <v>7.7864000000000004</v>
      </c>
      <c r="E7" s="162">
        <f>+'[1]6.EXPORTACION VARIETAL'!B353/10000</f>
        <v>9.3320000000000007</v>
      </c>
      <c r="F7" s="162">
        <f>+'[1]6.EXPORTACION VARIETAL'!B365/10000</f>
        <v>10.935600000000001</v>
      </c>
      <c r="G7" s="162">
        <f>+'[1]6.EXPORTACION VARIETAL'!B377/10000</f>
        <v>11.8568</v>
      </c>
      <c r="H7" s="226">
        <f>+'[1]6.EXPORTACION VARIETAL'!B389/10000</f>
        <v>9.3010999999999999</v>
      </c>
      <c r="I7" s="222">
        <f>+'[1]6.EXPORTACION VARIETAL'!B401/10000</f>
        <v>8.9431999999999992</v>
      </c>
      <c r="J7" s="7">
        <f>+I7/H7-1</f>
        <v>-3.8479319650363997E-2</v>
      </c>
      <c r="K7" s="2"/>
      <c r="L7" s="42" t="s">
        <v>10</v>
      </c>
      <c r="M7" s="6">
        <f>+SUM('[1]6.EXPORTACION VARIETAL'!B306:B317)/10000</f>
        <v>123.31362</v>
      </c>
      <c r="N7" s="6">
        <f t="shared" ref="N7:T7" si="2">+SUM(C7)+SUM(B8:B18)</f>
        <v>131.20304399999998</v>
      </c>
      <c r="O7" s="6">
        <f t="shared" si="2"/>
        <v>116.17229999999999</v>
      </c>
      <c r="P7" s="6">
        <f t="shared" si="2"/>
        <v>119.16120000000001</v>
      </c>
      <c r="Q7" s="6">
        <f t="shared" si="2"/>
        <v>127.98949999999999</v>
      </c>
      <c r="R7" s="6">
        <f t="shared" si="2"/>
        <v>150.8202</v>
      </c>
      <c r="S7" s="67">
        <f t="shared" si="2"/>
        <v>160.62360000000001</v>
      </c>
      <c r="T7" s="37">
        <f t="shared" si="2"/>
        <v>147.64039599999998</v>
      </c>
      <c r="U7" s="78">
        <f>+T7/S7-1</f>
        <v>-8.0829990113532646E-2</v>
      </c>
      <c r="V7" s="7">
        <f>+POWER(T7/O7,0.2)-1</f>
        <v>4.9108782615426838E-2</v>
      </c>
    </row>
    <row r="8" spans="1:24" x14ac:dyDescent="0.25">
      <c r="A8" s="42" t="s">
        <v>11</v>
      </c>
      <c r="B8" s="225">
        <f>+'[1]6.EXPORTACION VARIETAL'!B318/10000</f>
        <v>10.402214000000001</v>
      </c>
      <c r="C8" s="162">
        <f>+'[1]6.EXPORTACION VARIETAL'!B330/10000</f>
        <v>6.9089</v>
      </c>
      <c r="D8" s="162">
        <f>+'[1]6.EXPORTACION VARIETAL'!B342/10000</f>
        <v>8.4009999999999998</v>
      </c>
      <c r="E8" s="162">
        <f>+'[1]6.EXPORTACION VARIETAL'!B354/10000</f>
        <v>9.5348000000000006</v>
      </c>
      <c r="F8" s="162">
        <f>+'[1]6.EXPORTACION VARIETAL'!B366/10000</f>
        <v>9.8369</v>
      </c>
      <c r="G8" s="162">
        <f>+'[1]6.EXPORTACION VARIETAL'!B378/10000</f>
        <v>12.230700000000001</v>
      </c>
      <c r="H8" s="226">
        <f>+'[1]6.EXPORTACION VARIETAL'!B390/10000</f>
        <v>12.5318</v>
      </c>
      <c r="I8" s="222">
        <f>+'[1]6.EXPORTACION VARIETAL'!B402/10000</f>
        <v>9.1</v>
      </c>
      <c r="J8" s="7">
        <f>+I8/H8-1</f>
        <v>-0.27384733238640901</v>
      </c>
      <c r="K8" s="2"/>
      <c r="L8" s="42" t="s">
        <v>11</v>
      </c>
      <c r="M8" s="6">
        <f>+SUM('[1]6.EXPORTACION VARIETAL'!B307:B318)/10000</f>
        <v>124.99723399999999</v>
      </c>
      <c r="N8" s="6">
        <f t="shared" ref="N8:T8" si="3">+SUM(C7:C8)+SUM(B9:B18)</f>
        <v>127.70973000000001</v>
      </c>
      <c r="O8" s="6">
        <f t="shared" si="3"/>
        <v>117.6644</v>
      </c>
      <c r="P8" s="6">
        <f t="shared" si="3"/>
        <v>120.29499999999999</v>
      </c>
      <c r="Q8" s="6">
        <f t="shared" si="3"/>
        <v>128.29159999999999</v>
      </c>
      <c r="R8" s="6">
        <f t="shared" si="3"/>
        <v>153.214</v>
      </c>
      <c r="S8" s="67">
        <f t="shared" si="3"/>
        <v>160.9247</v>
      </c>
      <c r="T8" s="37">
        <f t="shared" si="3"/>
        <v>144.208596</v>
      </c>
      <c r="U8" s="78">
        <f>+T8/S8-1</f>
        <v>-0.1038753155979163</v>
      </c>
      <c r="V8" s="7">
        <f>+POWER(T8/O8,0.2)-1</f>
        <v>4.1523834272545024E-2</v>
      </c>
    </row>
    <row r="9" spans="1:24" x14ac:dyDescent="0.25">
      <c r="A9" s="42" t="s">
        <v>0</v>
      </c>
      <c r="B9" s="225">
        <f>+'[1]6.EXPORTACION VARIETAL'!B319/10000</f>
        <v>11.585883000000001</v>
      </c>
      <c r="C9" s="162">
        <f>+'[1]6.EXPORTACION VARIETAL'!B331/10000</f>
        <v>9.8188999999999993</v>
      </c>
      <c r="D9" s="162">
        <f>+'[1]6.EXPORTACION VARIETAL'!B343/10000</f>
        <v>9.8148</v>
      </c>
      <c r="E9" s="162">
        <f>+'[1]6.EXPORTACION VARIETAL'!B355/10000</f>
        <v>10.0425</v>
      </c>
      <c r="F9" s="162">
        <f>+'[1]6.EXPORTACION VARIETAL'!B367/10000</f>
        <v>9.8371999999999993</v>
      </c>
      <c r="G9" s="162">
        <f>+'[1]6.EXPORTACION VARIETAL'!B379/10000</f>
        <v>14.075900000000001</v>
      </c>
      <c r="H9" s="226">
        <f>+'[1]6.EXPORTACION VARIETAL'!B391/10000</f>
        <v>14.43614</v>
      </c>
      <c r="I9" s="222">
        <f>+'[1]6.EXPORTACION VARIETAL'!B403/10000</f>
        <v>12.0625</v>
      </c>
      <c r="J9" s="7">
        <f>+I9/H9-1</f>
        <v>-0.16442345391496616</v>
      </c>
      <c r="K9" s="2"/>
      <c r="L9" s="42" t="s">
        <v>0</v>
      </c>
      <c r="M9" s="6">
        <f>+SUM('[1]6.EXPORTACION VARIETAL'!B308:B319)/10000</f>
        <v>124.856517</v>
      </c>
      <c r="N9" s="6">
        <f t="shared" ref="N9:T9" si="4">+SUM(C7:C9)+SUM(B10:B18)</f>
        <v>125.942747</v>
      </c>
      <c r="O9" s="6">
        <f t="shared" si="4"/>
        <v>117.66030000000001</v>
      </c>
      <c r="P9" s="6">
        <f t="shared" si="4"/>
        <v>120.5227</v>
      </c>
      <c r="Q9" s="6">
        <f t="shared" si="4"/>
        <v>128.08629999999999</v>
      </c>
      <c r="R9" s="6">
        <f t="shared" si="4"/>
        <v>157.45269999999999</v>
      </c>
      <c r="S9" s="67">
        <f t="shared" si="4"/>
        <v>161.28494000000001</v>
      </c>
      <c r="T9" s="37">
        <f t="shared" si="4"/>
        <v>141.83495600000001</v>
      </c>
      <c r="U9" s="78">
        <f>+T9/S9-1</f>
        <v>-0.12059392526047374</v>
      </c>
      <c r="V9" s="7">
        <f>+POWER(T9/O9,0.2)-1</f>
        <v>3.8079621196647873E-2</v>
      </c>
    </row>
    <row r="10" spans="1:24" x14ac:dyDescent="0.25">
      <c r="A10" s="42" t="s">
        <v>1</v>
      </c>
      <c r="B10" s="225">
        <f>+'[1]6.EXPORTACION VARIETAL'!B320/10000</f>
        <v>10.419391000000001</v>
      </c>
      <c r="C10" s="162">
        <f>+'[1]6.EXPORTACION VARIETAL'!B332/10000</f>
        <v>9.3947000000000003</v>
      </c>
      <c r="D10" s="162">
        <f>+'[1]6.EXPORTACION VARIETAL'!B344/10000</f>
        <v>9.1739999999999995</v>
      </c>
      <c r="E10" s="162">
        <f>+'[1]6.EXPORTACION VARIETAL'!B356/10000</f>
        <v>10.5806</v>
      </c>
      <c r="F10" s="162">
        <f>+'[1]6.EXPORTACION VARIETAL'!B368/10000</f>
        <v>11.5144</v>
      </c>
      <c r="G10" s="162">
        <f>+'[1]6.EXPORTACION VARIETAL'!B380/10000</f>
        <v>13.0221</v>
      </c>
      <c r="H10" s="226">
        <f>+'[1]6.EXPORTACION VARIETAL'!B392/10000</f>
        <v>12.6972</v>
      </c>
      <c r="I10" s="222">
        <f>+'[1]6.EXPORTACION VARIETAL'!B404/10000</f>
        <v>10.027200000000001</v>
      </c>
      <c r="J10" s="7">
        <f t="shared" ref="J10" si="5">+I10/H10-1</f>
        <v>-0.21028258198657968</v>
      </c>
      <c r="K10" s="2"/>
      <c r="L10" s="42" t="s">
        <v>1</v>
      </c>
      <c r="M10" s="6">
        <f>+SUM('[1]6.EXPORTACION VARIETAL'!B309:B320)/10000</f>
        <v>123.61340799999998</v>
      </c>
      <c r="N10" s="6">
        <f t="shared" ref="N10:T10" si="6">+SUM(C7:C10)+SUM(B11:B18)</f>
        <v>124.91805599999998</v>
      </c>
      <c r="O10" s="6">
        <f t="shared" si="6"/>
        <v>117.43960000000001</v>
      </c>
      <c r="P10" s="6">
        <f t="shared" si="6"/>
        <v>121.9293</v>
      </c>
      <c r="Q10" s="6">
        <f t="shared" si="6"/>
        <v>129.02010000000001</v>
      </c>
      <c r="R10" s="6">
        <f t="shared" si="6"/>
        <v>158.96039999999999</v>
      </c>
      <c r="S10" s="67">
        <f t="shared" si="6"/>
        <v>160.96003999999999</v>
      </c>
      <c r="T10" s="37">
        <f t="shared" si="6"/>
        <v>139.16495599999999</v>
      </c>
      <c r="U10" s="78">
        <f>+T10/S10-1</f>
        <v>-0.13540680034622266</v>
      </c>
      <c r="V10" s="7">
        <f>+POWER(T10/O10,0.2)-1</f>
        <v>3.4529941645793372E-2</v>
      </c>
    </row>
    <row r="11" spans="1:24" x14ac:dyDescent="0.25">
      <c r="A11" s="42" t="s">
        <v>2</v>
      </c>
      <c r="B11" s="225">
        <f>+'[1]6.EXPORTACION VARIETAL'!B321/10000</f>
        <v>10.888489999999999</v>
      </c>
      <c r="C11" s="162">
        <f>+'[1]6.EXPORTACION VARIETAL'!B333/10000</f>
        <v>9.7734000000000005</v>
      </c>
      <c r="D11" s="162">
        <f>+'[1]6.EXPORTACION VARIETAL'!B345/10000</f>
        <v>10.2639</v>
      </c>
      <c r="E11" s="162">
        <f>+'[1]6.EXPORTACION VARIETAL'!B357/10000</f>
        <v>10.9566</v>
      </c>
      <c r="F11" s="162">
        <f>+'[1]6.EXPORTACION VARIETAL'!B369/10000</f>
        <v>11.8812</v>
      </c>
      <c r="G11" s="162">
        <f>+'[1]6.EXPORTACION VARIETAL'!B381/10000</f>
        <v>13.9306</v>
      </c>
      <c r="H11" s="226">
        <f>+'[1]6.EXPORTACION VARIETAL'!B393/10000</f>
        <v>12.417336000000001</v>
      </c>
      <c r="I11" s="222">
        <f>+'[1]6.EXPORTACION VARIETAL'!B405/10000</f>
        <v>11.3538</v>
      </c>
      <c r="J11" s="7">
        <f t="shared" ref="J11:J12" si="7">+I11/H11-1</f>
        <v>-8.5649289026245357E-2</v>
      </c>
      <c r="K11" s="2"/>
      <c r="L11" s="42" t="s">
        <v>2</v>
      </c>
      <c r="M11" s="6">
        <f>+SUM('[1]6.EXPORTACION VARIETAL'!B310:B321)/10000</f>
        <v>124.1315</v>
      </c>
      <c r="N11" s="6">
        <f t="shared" ref="N11:T11" si="8">+SUM(C7:C11)+SUM(B12:B18)</f>
        <v>123.802966</v>
      </c>
      <c r="O11" s="6">
        <f t="shared" si="8"/>
        <v>117.93010000000001</v>
      </c>
      <c r="P11" s="6">
        <f t="shared" si="8"/>
        <v>122.62200000000001</v>
      </c>
      <c r="Q11" s="6">
        <f t="shared" si="8"/>
        <v>129.94470000000001</v>
      </c>
      <c r="R11" s="6">
        <f t="shared" si="8"/>
        <v>161.00979999999998</v>
      </c>
      <c r="S11" s="67">
        <f t="shared" si="8"/>
        <v>159.446776</v>
      </c>
      <c r="T11" s="37">
        <f t="shared" si="8"/>
        <v>138.10142000000002</v>
      </c>
      <c r="U11" s="78">
        <f t="shared" ref="U11:U13" si="9">+T11/S11-1</f>
        <v>-0.13387135529162397</v>
      </c>
      <c r="V11" s="7">
        <f t="shared" ref="V11:V13" si="10">+POWER(T11/O11,0.2)-1</f>
        <v>3.2083168393560069E-2</v>
      </c>
    </row>
    <row r="12" spans="1:24" x14ac:dyDescent="0.25">
      <c r="A12" s="42" t="s">
        <v>3</v>
      </c>
      <c r="B12" s="225">
        <f>+'[1]6.EXPORTACION VARIETAL'!B322/10000</f>
        <v>9.1300629999999998</v>
      </c>
      <c r="C12" s="162">
        <f>+'[1]6.EXPORTACION VARIETAL'!B334/10000</f>
        <v>10.282</v>
      </c>
      <c r="D12" s="162">
        <f>+'[1]6.EXPORTACION VARIETAL'!B346/10000</f>
        <v>8.9947999999999997</v>
      </c>
      <c r="E12" s="162">
        <f>+'[1]6.EXPORTACION VARIETAL'!B358/10000</f>
        <v>9.3844999999999992</v>
      </c>
      <c r="F12" s="162">
        <f>+'[1]6.EXPORTACION VARIETAL'!B370/10000</f>
        <v>11.442600000000001</v>
      </c>
      <c r="G12" s="162">
        <f>+'[1]6.EXPORTACION VARIETAL'!B382/10000</f>
        <v>14.400499999999999</v>
      </c>
      <c r="H12" s="226">
        <f>+'[1]6.EXPORTACION VARIETAL'!B394/10000</f>
        <v>14.722413000000001</v>
      </c>
      <c r="I12" s="222">
        <f>+'[1]6.EXPORTACION VARIETAL'!B406/10000</f>
        <v>9.2667999999999999</v>
      </c>
      <c r="J12" s="7">
        <f t="shared" si="7"/>
        <v>-0.37056513765780108</v>
      </c>
      <c r="K12" s="2"/>
      <c r="L12" s="42" t="s">
        <v>3</v>
      </c>
      <c r="M12" s="6">
        <f>+SUM('[1]6.EXPORTACION VARIETAL'!B311:B322)/10000</f>
        <v>121.86432800000003</v>
      </c>
      <c r="N12" s="6">
        <f t="shared" ref="N12:T12" si="11">+SUM(C7:C12)+SUM(B13:B18)</f>
        <v>124.954903</v>
      </c>
      <c r="O12" s="6">
        <f t="shared" si="11"/>
        <v>116.6429</v>
      </c>
      <c r="P12" s="6">
        <f t="shared" si="11"/>
        <v>123.0117</v>
      </c>
      <c r="Q12" s="6">
        <f t="shared" si="11"/>
        <v>132.00280000000001</v>
      </c>
      <c r="R12" s="6">
        <f t="shared" si="11"/>
        <v>163.96769999999998</v>
      </c>
      <c r="S12" s="67">
        <f t="shared" si="11"/>
        <v>159.76868899999999</v>
      </c>
      <c r="T12" s="37">
        <f t="shared" si="11"/>
        <v>132.64580699999999</v>
      </c>
      <c r="U12" s="78">
        <f t="shared" si="9"/>
        <v>-0.16976343844193409</v>
      </c>
      <c r="V12" s="7">
        <f t="shared" si="10"/>
        <v>2.6046500618370327E-2</v>
      </c>
    </row>
    <row r="13" spans="1:24" x14ac:dyDescent="0.25">
      <c r="A13" s="42" t="s">
        <v>4</v>
      </c>
      <c r="B13" s="225">
        <f>+'[1]6.EXPORTACION VARIETAL'!B323/10000</f>
        <v>8.9213970000000007</v>
      </c>
      <c r="C13" s="162">
        <f>+'[1]6.EXPORTACION VARIETAL'!B335/10000</f>
        <v>9.4985999999999997</v>
      </c>
      <c r="D13" s="162">
        <f>+'[1]6.EXPORTACION VARIETAL'!B347/10000</f>
        <v>11.1129</v>
      </c>
      <c r="E13" s="162">
        <f>+'[1]6.EXPORTACION VARIETAL'!B359/10000</f>
        <v>10.1081</v>
      </c>
      <c r="F13" s="162">
        <f>+'[1]6.EXPORTACION VARIETAL'!B371/10000</f>
        <v>14.8954</v>
      </c>
      <c r="G13" s="162">
        <f>+'[1]6.EXPORTACION VARIETAL'!B383/10000</f>
        <v>13.5121</v>
      </c>
      <c r="H13" s="226">
        <f>+'[1]6.EXPORTACION VARIETAL'!B395/10000</f>
        <v>10.654828</v>
      </c>
      <c r="I13" s="222">
        <f>+'[1]6.EXPORTACION VARIETAL'!B407/10000</f>
        <v>9.4695999999999998</v>
      </c>
      <c r="J13" s="7">
        <f t="shared" ref="J13" si="12">+I13/H13-1</f>
        <v>-0.11123858592555413</v>
      </c>
      <c r="K13" s="2"/>
      <c r="L13" s="42" t="s">
        <v>4</v>
      </c>
      <c r="M13" s="6">
        <f>+SUM('[1]6.EXPORTACION VARIETAL'!B312:B323)/10000</f>
        <v>121.48381000000003</v>
      </c>
      <c r="N13" s="6">
        <f t="shared" ref="N13:T13" si="13">+SUM(C7:C13)+SUM(B14:B18)</f>
        <v>125.532106</v>
      </c>
      <c r="O13" s="6">
        <f t="shared" si="13"/>
        <v>118.2572</v>
      </c>
      <c r="P13" s="6">
        <f t="shared" si="13"/>
        <v>122.0069</v>
      </c>
      <c r="Q13" s="6">
        <f t="shared" si="13"/>
        <v>136.7901</v>
      </c>
      <c r="R13" s="6">
        <f t="shared" si="13"/>
        <v>162.58440000000002</v>
      </c>
      <c r="S13" s="67">
        <f t="shared" si="13"/>
        <v>156.911417</v>
      </c>
      <c r="T13" s="37">
        <f t="shared" si="13"/>
        <v>131.460579</v>
      </c>
      <c r="U13" s="78">
        <f t="shared" si="9"/>
        <v>-0.16219876466987748</v>
      </c>
      <c r="V13" s="7">
        <f t="shared" si="10"/>
        <v>2.1394675983239519E-2</v>
      </c>
    </row>
    <row r="14" spans="1:24" x14ac:dyDescent="0.25">
      <c r="A14" s="42" t="s">
        <v>5</v>
      </c>
      <c r="B14" s="225">
        <f>+'[1]6.EXPORTACION VARIETAL'!B324/10000</f>
        <v>13.859415</v>
      </c>
      <c r="C14" s="162">
        <f>+'[1]6.EXPORTACION VARIETAL'!B336/10000</f>
        <v>12.6334</v>
      </c>
      <c r="D14" s="162">
        <f>+'[1]6.EXPORTACION VARIETAL'!B348/10000</f>
        <v>11.166600000000001</v>
      </c>
      <c r="E14" s="162">
        <f>+'[1]6.EXPORTACION VARIETAL'!B360/10000</f>
        <v>12.877800000000001</v>
      </c>
      <c r="F14" s="162">
        <f>+'[1]6.EXPORTACION VARIETAL'!B372/10000</f>
        <v>13.613200000000001</v>
      </c>
      <c r="G14" s="162">
        <f>+'[1]6.EXPORTACION VARIETAL'!B384/10000</f>
        <v>13.033099999999999</v>
      </c>
      <c r="H14" s="226">
        <f>+'[1]6.EXPORTACION VARIETAL'!B396/10000</f>
        <v>14.080249999999999</v>
      </c>
      <c r="I14" s="222"/>
      <c r="J14" s="7"/>
      <c r="K14" s="2"/>
      <c r="L14" s="42" t="s">
        <v>5</v>
      </c>
      <c r="M14" s="6">
        <f>+SUM('[1]6.EXPORTACION VARIETAL'!B313:B324)/10000</f>
        <v>125.89578800000001</v>
      </c>
      <c r="N14" s="6">
        <f t="shared" ref="N14:S14" si="14">+SUM(C7:C14)+SUM(B15:B18)</f>
        <v>124.30609099999998</v>
      </c>
      <c r="O14" s="6">
        <f t="shared" si="14"/>
        <v>116.79040000000001</v>
      </c>
      <c r="P14" s="6">
        <f t="shared" si="14"/>
        <v>123.71810000000001</v>
      </c>
      <c r="Q14" s="6">
        <f t="shared" si="14"/>
        <v>137.52549999999999</v>
      </c>
      <c r="R14" s="6">
        <f t="shared" si="14"/>
        <v>162.0043</v>
      </c>
      <c r="S14" s="67">
        <f t="shared" si="14"/>
        <v>157.95856700000002</v>
      </c>
      <c r="T14" s="37"/>
      <c r="U14" s="78"/>
      <c r="V14" s="7"/>
    </row>
    <row r="15" spans="1:24" x14ac:dyDescent="0.25">
      <c r="A15" s="42" t="s">
        <v>6</v>
      </c>
      <c r="B15" s="225">
        <f>+'[1]6.EXPORTACION VARIETAL'!B325/10000</f>
        <v>11.001875</v>
      </c>
      <c r="C15" s="162">
        <f>+'[1]6.EXPORTACION VARIETAL'!B337/10000</f>
        <v>9.7470999999999997</v>
      </c>
      <c r="D15" s="162">
        <f>+'[1]6.EXPORTACION VARIETAL'!B349/10000</f>
        <v>9.0022000000000002</v>
      </c>
      <c r="E15" s="162">
        <f>+'[1]6.EXPORTACION VARIETAL'!B361/10000</f>
        <v>9.7767999999999997</v>
      </c>
      <c r="F15" s="162">
        <f>+'[1]6.EXPORTACION VARIETAL'!B373/10000</f>
        <v>13.769299999999999</v>
      </c>
      <c r="G15" s="162">
        <f>+'[1]6.EXPORTACION VARIETAL'!B385/10000</f>
        <v>14.038600000000001</v>
      </c>
      <c r="H15" s="226">
        <f>+'[1]6.EXPORTACION VARIETAL'!B397/10000</f>
        <v>14.002189000000001</v>
      </c>
      <c r="I15" s="222"/>
      <c r="J15" s="7"/>
      <c r="K15" s="2"/>
      <c r="L15" s="42" t="s">
        <v>6</v>
      </c>
      <c r="M15" s="6">
        <f>+SUM('[1]6.EXPORTACION VARIETAL'!B314:B325)/10000</f>
        <v>125.731086</v>
      </c>
      <c r="N15" s="6">
        <f t="shared" ref="N15:S15" si="15">+SUM(C7:C15)+SUM(B16:B18)</f>
        <v>123.05131599999999</v>
      </c>
      <c r="O15" s="6">
        <f t="shared" si="15"/>
        <v>116.0455</v>
      </c>
      <c r="P15" s="6">
        <f t="shared" si="15"/>
        <v>124.4927</v>
      </c>
      <c r="Q15" s="6">
        <f t="shared" si="15"/>
        <v>141.518</v>
      </c>
      <c r="R15" s="6">
        <f t="shared" si="15"/>
        <v>162.27360000000002</v>
      </c>
      <c r="S15" s="67">
        <f t="shared" si="15"/>
        <v>157.922156</v>
      </c>
      <c r="T15" s="37"/>
      <c r="U15" s="78"/>
      <c r="V15" s="7"/>
    </row>
    <row r="16" spans="1:24" x14ac:dyDescent="0.25">
      <c r="A16" s="42" t="s">
        <v>7</v>
      </c>
      <c r="B16" s="225">
        <f>+'[1]6.EXPORTACION VARIETAL'!B326/10000</f>
        <v>12.187416000000001</v>
      </c>
      <c r="C16" s="162">
        <f>+'[1]6.EXPORTACION VARIETAL'!B338/10000</f>
        <v>11.659800000000001</v>
      </c>
      <c r="D16" s="162">
        <f>+'[1]6.EXPORTACION VARIETAL'!B350/10000</f>
        <v>11.718299999999999</v>
      </c>
      <c r="E16" s="162">
        <f>+'[1]6.EXPORTACION VARIETAL'!B362/10000</f>
        <v>12.427099999999999</v>
      </c>
      <c r="F16" s="162">
        <f>+'[1]6.EXPORTACION VARIETAL'!B374/10000</f>
        <v>16.6234</v>
      </c>
      <c r="G16" s="162">
        <f>+'[1]6.EXPORTACION VARIETAL'!B386/10000</f>
        <v>14.243399999999999</v>
      </c>
      <c r="H16" s="226">
        <f>+'[1]6.EXPORTACION VARIETAL'!B398/10000</f>
        <v>11.21824</v>
      </c>
      <c r="I16" s="222"/>
      <c r="J16" s="7"/>
      <c r="K16" s="2"/>
      <c r="L16" s="42" t="s">
        <v>7</v>
      </c>
      <c r="M16" s="6">
        <f>+SUM('[1]6.EXPORTACION VARIETAL'!B315:B326)/10000</f>
        <v>126.76471400000001</v>
      </c>
      <c r="N16" s="6">
        <f t="shared" ref="N16:S16" si="16">+SUM(C7:C16)+SUM(B17:B18)</f>
        <v>122.52369999999999</v>
      </c>
      <c r="O16" s="6">
        <f t="shared" si="16"/>
        <v>116.104</v>
      </c>
      <c r="P16" s="6">
        <f t="shared" si="16"/>
        <v>125.2015</v>
      </c>
      <c r="Q16" s="6">
        <f t="shared" si="16"/>
        <v>145.71430000000001</v>
      </c>
      <c r="R16" s="6">
        <f t="shared" si="16"/>
        <v>159.89360000000002</v>
      </c>
      <c r="S16" s="67">
        <f t="shared" si="16"/>
        <v>154.896996</v>
      </c>
      <c r="T16" s="37"/>
      <c r="U16" s="78"/>
      <c r="V16" s="7"/>
    </row>
    <row r="17" spans="1:22" x14ac:dyDescent="0.25">
      <c r="A17" s="42" t="s">
        <v>8</v>
      </c>
      <c r="B17" s="225">
        <f>+'[1]6.EXPORTACION VARIETAL'!B327/10000</f>
        <v>9.9344999999999999</v>
      </c>
      <c r="C17" s="162">
        <f>+'[1]6.EXPORTACION VARIETAL'!B339/10000</f>
        <v>9.2789999999999999</v>
      </c>
      <c r="D17" s="162">
        <f>+'[1]6.EXPORTACION VARIETAL'!B351/10000</f>
        <v>10.0657</v>
      </c>
      <c r="E17" s="162">
        <f>+'[1]6.EXPORTACION VARIETAL'!B363/10000</f>
        <v>11.2658</v>
      </c>
      <c r="F17" s="162">
        <f>+'[1]6.EXPORTACION VARIETAL'!B375/10000</f>
        <v>13.411300000000001</v>
      </c>
      <c r="G17" s="162">
        <f>+'[1]6.EXPORTACION VARIETAL'!B387/10000</f>
        <v>15.581799999999999</v>
      </c>
      <c r="H17" s="226">
        <f>+'[1]6.EXPORTACION VARIETAL'!B399/10000</f>
        <v>11.209899999999999</v>
      </c>
      <c r="I17" s="222"/>
      <c r="J17" s="7"/>
      <c r="K17" s="2"/>
      <c r="L17" s="42" t="s">
        <v>8</v>
      </c>
      <c r="M17" s="6">
        <f>+SUM('[1]6.EXPORTACION VARIETAL'!B316:B327)/10000</f>
        <v>127.83728700000002</v>
      </c>
      <c r="N17" s="6">
        <f t="shared" ref="N17:S17" si="17">+SUM(C7:C17)+SUM(B18)</f>
        <v>121.8682</v>
      </c>
      <c r="O17" s="6">
        <f t="shared" si="17"/>
        <v>116.8907</v>
      </c>
      <c r="P17" s="6">
        <f t="shared" si="17"/>
        <v>126.40159999999999</v>
      </c>
      <c r="Q17" s="6">
        <f t="shared" si="17"/>
        <v>147.85980000000001</v>
      </c>
      <c r="R17" s="6">
        <f t="shared" si="17"/>
        <v>162.0641</v>
      </c>
      <c r="S17" s="67">
        <f t="shared" si="17"/>
        <v>150.52509600000002</v>
      </c>
      <c r="T17" s="37"/>
      <c r="U17" s="78"/>
      <c r="V17" s="7"/>
    </row>
    <row r="18" spans="1:22" x14ac:dyDescent="0.25">
      <c r="A18" s="42" t="s">
        <v>9</v>
      </c>
      <c r="B18" s="225">
        <f>+'[1]6.EXPORTACION VARIETAL'!B328/10000</f>
        <v>12.3855</v>
      </c>
      <c r="C18" s="162">
        <f>+'[1]6.EXPORTACION VARIETAL'!B340/10000</f>
        <v>9.3901000000000003</v>
      </c>
      <c r="D18" s="162">
        <f>+'[1]6.EXPORTACION VARIETAL'!B352/10000</f>
        <v>10.115</v>
      </c>
      <c r="E18" s="162">
        <f>+'[1]6.EXPORTACION VARIETAL'!B364/10000</f>
        <v>10.099299999999999</v>
      </c>
      <c r="F18" s="162">
        <f>+'[1]6.EXPORTACION VARIETAL'!B376/10000</f>
        <v>12.138500000000001</v>
      </c>
      <c r="G18" s="162">
        <f>+'[1]6.EXPORTACION VARIETAL'!B388/10000</f>
        <v>13.2537</v>
      </c>
      <c r="H18" s="226">
        <f>+'[1]6.EXPORTACION VARIETAL'!B400/10000</f>
        <v>10.726900000000001</v>
      </c>
      <c r="I18" s="222"/>
      <c r="J18" s="7"/>
      <c r="K18" s="2"/>
      <c r="L18" s="42" t="s">
        <v>9</v>
      </c>
      <c r="M18" s="6">
        <f>+SUM('[1]6.EXPORTACION VARIETAL'!B317:B328)/10000</f>
        <v>129.82921999999999</v>
      </c>
      <c r="N18" s="6">
        <f t="shared" ref="N18:S18" si="18">+SUM(C7:C18)</f>
        <v>118.8728</v>
      </c>
      <c r="O18" s="6">
        <f t="shared" si="18"/>
        <v>117.61559999999999</v>
      </c>
      <c r="P18" s="6">
        <f t="shared" si="18"/>
        <v>126.38589999999999</v>
      </c>
      <c r="Q18" s="6">
        <f t="shared" si="18"/>
        <v>149.899</v>
      </c>
      <c r="R18" s="6">
        <f t="shared" si="18"/>
        <v>163.17930000000001</v>
      </c>
      <c r="S18" s="67">
        <f t="shared" si="18"/>
        <v>147.99829600000001</v>
      </c>
      <c r="T18" s="37"/>
      <c r="U18" s="78"/>
      <c r="V18" s="7"/>
    </row>
    <row r="19" spans="1:22" ht="25.5" x14ac:dyDescent="0.25">
      <c r="A19" s="53" t="s">
        <v>13</v>
      </c>
      <c r="B19" s="227">
        <f>SUM(B7:B18)</f>
        <v>129.82921999999999</v>
      </c>
      <c r="C19" s="163">
        <f t="shared" ref="C19:G19" si="19">SUM(C7:C18)</f>
        <v>118.8728</v>
      </c>
      <c r="D19" s="163">
        <f t="shared" si="19"/>
        <v>117.61559999999999</v>
      </c>
      <c r="E19" s="163">
        <f t="shared" si="19"/>
        <v>126.38589999999999</v>
      </c>
      <c r="F19" s="163">
        <f t="shared" si="19"/>
        <v>149.899</v>
      </c>
      <c r="G19" s="163">
        <f t="shared" si="19"/>
        <v>163.17930000000001</v>
      </c>
      <c r="H19" s="228">
        <f t="shared" ref="H19" si="20">SUM(H7:H18)</f>
        <v>147.99829600000001</v>
      </c>
      <c r="I19" s="228"/>
      <c r="J19" s="56"/>
      <c r="K19" s="3"/>
      <c r="L19" s="43" t="s">
        <v>14</v>
      </c>
      <c r="M19" s="46">
        <f t="shared" ref="M19" si="21">+AVERAGE(M7:M18)</f>
        <v>125.02654266666667</v>
      </c>
      <c r="N19" s="46">
        <f>+AVERAGE(N7:N18)</f>
        <v>124.55713825000002</v>
      </c>
      <c r="O19" s="46">
        <f t="shared" ref="O19:R19" si="22">+AVERAGE(O7:O18)</f>
        <v>117.10108333333335</v>
      </c>
      <c r="P19" s="46">
        <f t="shared" si="22"/>
        <v>122.97904999999999</v>
      </c>
      <c r="Q19" s="46">
        <f t="shared" si="22"/>
        <v>136.22014166666668</v>
      </c>
      <c r="R19" s="46">
        <f t="shared" si="22"/>
        <v>159.78534166666668</v>
      </c>
      <c r="S19" s="237">
        <f t="shared" ref="S19:T19" si="23">+AVERAGE(S7:S18)</f>
        <v>157.43510608333335</v>
      </c>
      <c r="T19" s="203">
        <f t="shared" si="23"/>
        <v>139.2938157142857</v>
      </c>
      <c r="U19" s="79">
        <f>+S19/R19-1</f>
        <v>-1.4708705810050016E-2</v>
      </c>
      <c r="V19" s="75">
        <f>+POWER(S19/N19,0.2)-1</f>
        <v>4.7964550240587434E-2</v>
      </c>
    </row>
    <row r="20" spans="1:22" ht="25.5" x14ac:dyDescent="0.25">
      <c r="A20" s="57" t="s">
        <v>15</v>
      </c>
      <c r="B20" s="201">
        <f>+B19/B$163</f>
        <v>0.59623017418856905</v>
      </c>
      <c r="C20" s="58">
        <f t="shared" ref="C20" si="24">+C19/C$163</f>
        <v>0.60672913987056198</v>
      </c>
      <c r="D20" s="58">
        <f t="shared" ref="D20" si="25">+D19/D$163</f>
        <v>0.60678612645788632</v>
      </c>
      <c r="E20" s="58">
        <f t="shared" ref="E20" si="26">+E19/E$163</f>
        <v>0.59470288359556822</v>
      </c>
      <c r="F20" s="58">
        <f t="shared" ref="F20:G20" si="27">+F19/F$163</f>
        <v>0.5777011272762308</v>
      </c>
      <c r="G20" s="58">
        <f t="shared" si="27"/>
        <v>0.60958993152450436</v>
      </c>
      <c r="H20" s="195">
        <f t="shared" ref="H20" si="28">+H19/H$163</f>
        <v>0.64023211276866809</v>
      </c>
      <c r="I20" s="193"/>
      <c r="J20" s="59"/>
      <c r="K20" s="3"/>
      <c r="L20" s="44" t="s">
        <v>15</v>
      </c>
      <c r="M20" s="48">
        <f>+M19/M$163</f>
        <v>0.57859083610132367</v>
      </c>
      <c r="N20" s="48">
        <f t="shared" ref="N20" si="29">+N19/N$163</f>
        <v>0.60429978588220468</v>
      </c>
      <c r="O20" s="48">
        <f t="shared" ref="O20" si="30">+O19/O$163</f>
        <v>0.61085081315393253</v>
      </c>
      <c r="P20" s="48">
        <f t="shared" ref="P20" si="31">+P19/P$163</f>
        <v>0.59886383968037615</v>
      </c>
      <c r="Q20" s="48">
        <f t="shared" ref="Q20:R20" si="32">+Q19/Q$163</f>
        <v>0.57680737394093384</v>
      </c>
      <c r="R20" s="48">
        <f t="shared" si="32"/>
        <v>0.60118280461954932</v>
      </c>
      <c r="S20" s="195">
        <f t="shared" ref="S20:T20" si="33">+S19/S$163</f>
        <v>0.62198391176329793</v>
      </c>
      <c r="T20" s="193">
        <f t="shared" si="33"/>
        <v>0.65667897626805916</v>
      </c>
      <c r="U20" s="72"/>
      <c r="V20" s="76"/>
    </row>
    <row r="21" spans="1:22" ht="26.25" thickBot="1" x14ac:dyDescent="0.3">
      <c r="A21" s="60" t="s">
        <v>12</v>
      </c>
      <c r="B21" s="202"/>
      <c r="C21" s="62">
        <f>+C19/B19-1</f>
        <v>-8.4391017676914259E-2</v>
      </c>
      <c r="D21" s="62">
        <f t="shared" ref="D21:H21" si="34">+D19/C19-1</f>
        <v>-1.057601066013425E-2</v>
      </c>
      <c r="E21" s="62">
        <f t="shared" si="34"/>
        <v>7.456748934665125E-2</v>
      </c>
      <c r="F21" s="62">
        <f t="shared" si="34"/>
        <v>0.18604211387504477</v>
      </c>
      <c r="G21" s="62">
        <f t="shared" si="34"/>
        <v>8.8594987291442884E-2</v>
      </c>
      <c r="H21" s="196">
        <f t="shared" si="34"/>
        <v>-9.3032657941295227E-2</v>
      </c>
      <c r="I21" s="192"/>
      <c r="J21" s="63"/>
      <c r="K21" s="2"/>
      <c r="L21" s="45" t="s">
        <v>12</v>
      </c>
      <c r="M21" s="49"/>
      <c r="N21" s="50">
        <f>+N19/M19-1</f>
        <v>-3.7544381109387848E-3</v>
      </c>
      <c r="O21" s="50">
        <f t="shared" ref="O21:T21" si="35">+O19/N19-1</f>
        <v>-5.9860518806248875E-2</v>
      </c>
      <c r="P21" s="50">
        <f t="shared" si="35"/>
        <v>5.0195664287193242E-2</v>
      </c>
      <c r="Q21" s="50">
        <f t="shared" si="35"/>
        <v>0.10766949058938646</v>
      </c>
      <c r="R21" s="50">
        <f t="shared" si="35"/>
        <v>0.17299350677276859</v>
      </c>
      <c r="S21" s="196">
        <f t="shared" si="35"/>
        <v>-1.4708705810050016E-2</v>
      </c>
      <c r="T21" s="192">
        <f t="shared" si="35"/>
        <v>-0.11523027373224581</v>
      </c>
      <c r="U21" s="73"/>
      <c r="V21" s="52"/>
    </row>
    <row r="22" spans="1:22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2" ht="15.75" thickBot="1" x14ac:dyDescent="0.3">
      <c r="A23" s="274" t="s">
        <v>50</v>
      </c>
      <c r="B23" s="275"/>
      <c r="C23" s="275"/>
      <c r="D23" s="275"/>
      <c r="E23" s="275"/>
      <c r="F23" s="275"/>
      <c r="G23" s="275"/>
      <c r="H23" s="275"/>
      <c r="I23" s="275"/>
      <c r="J23" s="276"/>
      <c r="K23" s="2"/>
      <c r="L23" s="274" t="s">
        <v>51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2" ht="38.25" x14ac:dyDescent="0.25">
      <c r="A24" s="38"/>
      <c r="B24" s="197">
        <v>2016</v>
      </c>
      <c r="C24" s="39">
        <f>+B24+1</f>
        <v>2017</v>
      </c>
      <c r="D24" s="39">
        <f t="shared" ref="D24:G24" si="36">+C24+1</f>
        <v>2018</v>
      </c>
      <c r="E24" s="39">
        <f t="shared" si="36"/>
        <v>2019</v>
      </c>
      <c r="F24" s="39">
        <f t="shared" si="36"/>
        <v>2020</v>
      </c>
      <c r="G24" s="39">
        <f t="shared" si="36"/>
        <v>2021</v>
      </c>
      <c r="H24" s="198">
        <v>2022</v>
      </c>
      <c r="I24" s="40">
        <v>2023</v>
      </c>
      <c r="J24" s="41" t="s">
        <v>16</v>
      </c>
      <c r="K24" s="2"/>
      <c r="L24" s="65"/>
      <c r="M24" s="64">
        <v>2016</v>
      </c>
      <c r="N24" s="64">
        <f>+M24+1</f>
        <v>2017</v>
      </c>
      <c r="O24" s="64">
        <f t="shared" ref="O24:R24" si="37">+N24+1</f>
        <v>2018</v>
      </c>
      <c r="P24" s="64">
        <f t="shared" si="37"/>
        <v>2019</v>
      </c>
      <c r="Q24" s="64">
        <f t="shared" si="37"/>
        <v>2020</v>
      </c>
      <c r="R24" s="64">
        <f t="shared" si="37"/>
        <v>2021</v>
      </c>
      <c r="S24" s="198">
        <v>2022</v>
      </c>
      <c r="T24" s="40">
        <v>2023</v>
      </c>
      <c r="U24" s="77" t="s">
        <v>16</v>
      </c>
      <c r="V24" s="74" t="s">
        <v>21</v>
      </c>
    </row>
    <row r="25" spans="1:22" x14ac:dyDescent="0.25">
      <c r="A25" s="42" t="s">
        <v>10</v>
      </c>
      <c r="B25" s="225">
        <f>+'[1]6.EXPORTACION VARIETAL'!C317/10000</f>
        <v>2.6445189999999998</v>
      </c>
      <c r="C25" s="162">
        <f>+'[1]6.EXPORTACION VARIETAL'!C329/10000</f>
        <v>1.5986</v>
      </c>
      <c r="D25" s="162">
        <f>+'[1]6.EXPORTACION VARIETAL'!C341/10000</f>
        <v>1.2941</v>
      </c>
      <c r="E25" s="162">
        <f>+'[1]6.EXPORTACION VARIETAL'!C353/10000</f>
        <v>1.421</v>
      </c>
      <c r="F25" s="162">
        <f>+'[1]6.EXPORTACION VARIETAL'!C365/10000</f>
        <v>1.7150000000000001</v>
      </c>
      <c r="G25" s="162">
        <f>+'[1]6.EXPORTACION VARIETAL'!C377/10000</f>
        <v>1.7473000000000001</v>
      </c>
      <c r="H25" s="226">
        <f>+'[1]6.EXPORTACION VARIETAL'!C389/10000</f>
        <v>1.3627</v>
      </c>
      <c r="I25" s="222">
        <f>+'[1]6.EXPORTACION VARIETAL'!C401/10000</f>
        <v>1.5545</v>
      </c>
      <c r="J25" s="7">
        <f>+I25/H25-1</f>
        <v>0.14074998165406916</v>
      </c>
      <c r="K25" s="2"/>
      <c r="L25" s="42" t="s">
        <v>10</v>
      </c>
      <c r="M25" s="6">
        <f>+SUM('[1]6.EXPORTACION VARIETAL'!C306:C317)/10000</f>
        <v>26.970019000000001</v>
      </c>
      <c r="N25" s="6">
        <f>+SUM(C25)+SUM(B26:B36)</f>
        <v>19.483249999999998</v>
      </c>
      <c r="O25" s="6">
        <f>+SUM(D25)+SUM(C26:C36)</f>
        <v>18.381299999999996</v>
      </c>
      <c r="P25" s="6">
        <f>+SUM(E25)+SUM(D26:D36)</f>
        <v>17.383699999999997</v>
      </c>
      <c r="Q25" s="6">
        <f t="shared" ref="Q25" si="38">+SUM(F25)+SUM(E26:E36)</f>
        <v>17.6219</v>
      </c>
      <c r="R25" s="6">
        <f t="shared" ref="R25" si="39">+SUM(G25)+SUM(F26:F36)</f>
        <v>23.005700000000001</v>
      </c>
      <c r="S25" s="67">
        <f t="shared" ref="S25" si="40">+SUM(H25)+SUM(G26:G36)</f>
        <v>23.508000000000003</v>
      </c>
      <c r="T25" s="37">
        <f t="shared" ref="T25" si="41">+SUM(I25)+SUM(H26:H36)</f>
        <v>21.193683</v>
      </c>
      <c r="U25" s="78">
        <f>+T25/S25-1</f>
        <v>-9.8448060234813783E-2</v>
      </c>
      <c r="V25" s="7">
        <f>+POWER(T25/O25,0.2)-1</f>
        <v>2.8883120025572806E-2</v>
      </c>
    </row>
    <row r="26" spans="1:22" x14ac:dyDescent="0.25">
      <c r="A26" s="42" t="s">
        <v>11</v>
      </c>
      <c r="B26" s="225">
        <f>+'[1]6.EXPORTACION VARIETAL'!C318/10000</f>
        <v>1.1608959999999999</v>
      </c>
      <c r="C26" s="162">
        <f>+'[1]6.EXPORTACION VARIETAL'!C330/10000</f>
        <v>1.0477000000000001</v>
      </c>
      <c r="D26" s="162">
        <f>+'[1]6.EXPORTACION VARIETAL'!C342/10000</f>
        <v>1.0250999999999999</v>
      </c>
      <c r="E26" s="162">
        <f>+'[1]6.EXPORTACION VARIETAL'!C354/10000</f>
        <v>1.1740999999999999</v>
      </c>
      <c r="F26" s="162">
        <f>+'[1]6.EXPORTACION VARIETAL'!C366/10000</f>
        <v>1.6660999999999999</v>
      </c>
      <c r="G26" s="162">
        <f>+'[1]6.EXPORTACION VARIETAL'!C378/10000</f>
        <v>1.8915</v>
      </c>
      <c r="H26" s="226">
        <f>+'[1]6.EXPORTACION VARIETAL'!C390/10000</f>
        <v>1.3777999999999999</v>
      </c>
      <c r="I26" s="222">
        <f>+'[1]6.EXPORTACION VARIETAL'!C402/10000</f>
        <v>1.2089000000000001</v>
      </c>
      <c r="J26" s="7">
        <f>+I26/H26-1</f>
        <v>-0.12258673247205676</v>
      </c>
      <c r="K26" s="2"/>
      <c r="L26" s="42" t="s">
        <v>11</v>
      </c>
      <c r="M26" s="6">
        <f>+SUM('[1]6.EXPORTACION VARIETAL'!C307:C318)/10000</f>
        <v>26.261415000000003</v>
      </c>
      <c r="N26" s="6">
        <f>+SUM(C25:C26)+SUM(B27:B36)</f>
        <v>19.370054</v>
      </c>
      <c r="O26" s="6">
        <f>+SUM(D25:D26)+SUM(C27:C36)</f>
        <v>18.358699999999995</v>
      </c>
      <c r="P26" s="6">
        <f>+SUM(E25:E26)+SUM(D27:D36)</f>
        <v>17.532699999999998</v>
      </c>
      <c r="Q26" s="6">
        <f t="shared" ref="Q26" si="42">+SUM(F25:F26)+SUM(E27:E36)</f>
        <v>18.113900000000001</v>
      </c>
      <c r="R26" s="6">
        <f t="shared" ref="R26" si="43">+SUM(G25:G26)+SUM(F27:F36)</f>
        <v>23.231099999999998</v>
      </c>
      <c r="S26" s="67">
        <f t="shared" ref="S26" si="44">+SUM(H25:H26)+SUM(G27:G36)</f>
        <v>22.994300000000003</v>
      </c>
      <c r="T26" s="37">
        <f t="shared" ref="T26" si="45">+SUM(I25:I26)+SUM(H27:H36)</f>
        <v>21.024782999999999</v>
      </c>
      <c r="U26" s="78">
        <f>+T26/S26-1</f>
        <v>-8.5652400812375351E-2</v>
      </c>
      <c r="V26" s="7">
        <f>+POWER(T26/O26,0.2)-1</f>
        <v>2.7490746630018936E-2</v>
      </c>
    </row>
    <row r="27" spans="1:22" x14ac:dyDescent="0.25">
      <c r="A27" s="42" t="s">
        <v>0</v>
      </c>
      <c r="B27" s="225">
        <f>+'[1]6.EXPORTACION VARIETAL'!C319/10000</f>
        <v>1.493752</v>
      </c>
      <c r="C27" s="162">
        <f>+'[1]6.EXPORTACION VARIETAL'!C331/10000</f>
        <v>1.7447999999999999</v>
      </c>
      <c r="D27" s="162">
        <f>+'[1]6.EXPORTACION VARIETAL'!C343/10000</f>
        <v>1.2257</v>
      </c>
      <c r="E27" s="162">
        <f>+'[1]6.EXPORTACION VARIETAL'!C355/10000</f>
        <v>1.1737</v>
      </c>
      <c r="F27" s="162">
        <f>+'[1]6.EXPORTACION VARIETAL'!C367/10000</f>
        <v>1.821</v>
      </c>
      <c r="G27" s="162">
        <f>+'[1]6.EXPORTACION VARIETAL'!C379/10000</f>
        <v>2.5272000000000001</v>
      </c>
      <c r="H27" s="226">
        <f>+'[1]6.EXPORTACION VARIETAL'!C391/10000</f>
        <v>1.7363299999999999</v>
      </c>
      <c r="I27" s="222">
        <f>+'[1]6.EXPORTACION VARIETAL'!C403/10000</f>
        <v>1.32</v>
      </c>
      <c r="J27" s="7">
        <f>+I27/H27-1</f>
        <v>-0.23977584906095029</v>
      </c>
      <c r="K27" s="2"/>
      <c r="L27" s="42" t="s">
        <v>0</v>
      </c>
      <c r="M27" s="6">
        <f>+SUM('[1]6.EXPORTACION VARIETAL'!C308:C319)/10000</f>
        <v>23.880966999999998</v>
      </c>
      <c r="N27" s="6">
        <f>+SUM(C25:C27)+SUM(B28:B36)</f>
        <v>19.621102</v>
      </c>
      <c r="O27" s="6">
        <f>+SUM(D25:D27)+SUM(C28:C36)</f>
        <v>17.839599999999997</v>
      </c>
      <c r="P27" s="6">
        <f>+SUM(E25:E27)+SUM(D28:D36)</f>
        <v>17.480699999999999</v>
      </c>
      <c r="Q27" s="6">
        <f t="shared" ref="Q27" si="46">+SUM(F25:F27)+SUM(E28:E36)</f>
        <v>18.761199999999999</v>
      </c>
      <c r="R27" s="6">
        <f t="shared" ref="R27" si="47">+SUM(G25:G27)+SUM(F28:F36)</f>
        <v>23.9373</v>
      </c>
      <c r="S27" s="67">
        <f t="shared" ref="S27" si="48">+SUM(H25:H27)+SUM(G28:G36)</f>
        <v>22.203429999999997</v>
      </c>
      <c r="T27" s="37">
        <f t="shared" ref="T27" si="49">+SUM(I25:I27)+SUM(H28:H36)</f>
        <v>20.608453000000001</v>
      </c>
      <c r="U27" s="78">
        <f>+T27/S27-1</f>
        <v>-7.1834712024223091E-2</v>
      </c>
      <c r="V27" s="7">
        <f>+POWER(T27/O27,0.2)-1</f>
        <v>2.9276496883678726E-2</v>
      </c>
    </row>
    <row r="28" spans="1:22" x14ac:dyDescent="0.25">
      <c r="A28" s="42" t="s">
        <v>1</v>
      </c>
      <c r="B28" s="225">
        <f>+'[1]6.EXPORTACION VARIETAL'!C320/10000</f>
        <v>1.733325</v>
      </c>
      <c r="C28" s="162">
        <f>+'[1]6.EXPORTACION VARIETAL'!C332/10000</f>
        <v>1.4225000000000001</v>
      </c>
      <c r="D28" s="162">
        <f>+'[1]6.EXPORTACION VARIETAL'!C344/10000</f>
        <v>1.3226</v>
      </c>
      <c r="E28" s="162">
        <f>+'[1]6.EXPORTACION VARIETAL'!C356/10000</f>
        <v>1.4374</v>
      </c>
      <c r="F28" s="162">
        <f>+'[1]6.EXPORTACION VARIETAL'!C368/10000</f>
        <v>1.8002</v>
      </c>
      <c r="G28" s="162">
        <f>+'[1]6.EXPORTACION VARIETAL'!C380/10000</f>
        <v>1.9611000000000001</v>
      </c>
      <c r="H28" s="226">
        <f>+'[1]6.EXPORTACION VARIETAL'!C392/10000</f>
        <v>1.9719799999999998</v>
      </c>
      <c r="I28" s="222">
        <f>+'[1]6.EXPORTACION VARIETAL'!C404/10000</f>
        <v>1.2041999999999999</v>
      </c>
      <c r="J28" s="7">
        <f>+I28/H28-1</f>
        <v>-0.38934471952048189</v>
      </c>
      <c r="K28" s="2"/>
      <c r="L28" s="42" t="s">
        <v>1</v>
      </c>
      <c r="M28" s="6">
        <f>+SUM('[1]6.EXPORTACION VARIETAL'!C309:C320)/10000</f>
        <v>21.857991999999999</v>
      </c>
      <c r="N28" s="6">
        <f t="shared" ref="N28:S28" si="50">+SUM(C25:C28)+SUM(B29:B36)</f>
        <v>19.310276999999999</v>
      </c>
      <c r="O28" s="6">
        <f t="shared" si="50"/>
        <v>17.739699999999999</v>
      </c>
      <c r="P28" s="6">
        <f t="shared" si="50"/>
        <v>17.595499999999998</v>
      </c>
      <c r="Q28" s="6">
        <f t="shared" si="50"/>
        <v>19.124000000000002</v>
      </c>
      <c r="R28" s="6">
        <f t="shared" si="50"/>
        <v>24.098199999999999</v>
      </c>
      <c r="S28" s="67">
        <f t="shared" si="50"/>
        <v>22.214309999999998</v>
      </c>
      <c r="T28" s="37">
        <f t="shared" ref="T28" si="51">+SUM(I25:I28)+SUM(H29:H36)</f>
        <v>19.840672999999999</v>
      </c>
      <c r="U28" s="78">
        <f>+T28/S28-1</f>
        <v>-0.10685170955118561</v>
      </c>
      <c r="V28" s="7">
        <f>+POWER(T28/O28,0.2)-1</f>
        <v>2.263823338305726E-2</v>
      </c>
    </row>
    <row r="29" spans="1:22" x14ac:dyDescent="0.25">
      <c r="A29" s="42" t="s">
        <v>2</v>
      </c>
      <c r="B29" s="225">
        <f>+'[1]6.EXPORTACION VARIETAL'!C321/10000</f>
        <v>1.7985950000000002</v>
      </c>
      <c r="C29" s="162">
        <f>+'[1]6.EXPORTACION VARIETAL'!C333/10000</f>
        <v>1.6303000000000001</v>
      </c>
      <c r="D29" s="162">
        <f>+'[1]6.EXPORTACION VARIETAL'!C345/10000</f>
        <v>1.4207000000000001</v>
      </c>
      <c r="E29" s="162">
        <f>+'[1]6.EXPORTACION VARIETAL'!C357/10000</f>
        <v>1.5094000000000001</v>
      </c>
      <c r="F29" s="162">
        <f>+'[1]6.EXPORTACION VARIETAL'!C369/10000</f>
        <v>1.5828</v>
      </c>
      <c r="G29" s="162">
        <f>+'[1]6.EXPORTACION VARIETAL'!C381/10000</f>
        <v>2.0278999999999998</v>
      </c>
      <c r="H29" s="226">
        <f>+'[1]6.EXPORTACION VARIETAL'!C393/10000</f>
        <v>1.7314959999999999</v>
      </c>
      <c r="I29" s="222">
        <f>+'[1]6.EXPORTACION VARIETAL'!C405/10000</f>
        <v>1.4655</v>
      </c>
      <c r="J29" s="7">
        <f t="shared" ref="J29:J31" si="52">+I29/H29-1</f>
        <v>-0.15362207016360419</v>
      </c>
      <c r="K29" s="2"/>
      <c r="L29" s="42" t="s">
        <v>2</v>
      </c>
      <c r="M29" s="6">
        <f>+SUM('[1]6.EXPORTACION VARIETAL'!C310:C321)/10000</f>
        <v>22.092295999999997</v>
      </c>
      <c r="N29" s="6">
        <f t="shared" ref="N29:S29" si="53">+SUM(C25:C29)+SUM(B30:B36)</f>
        <v>19.141981999999999</v>
      </c>
      <c r="O29" s="6">
        <f t="shared" si="53"/>
        <v>17.530100000000001</v>
      </c>
      <c r="P29" s="6">
        <f t="shared" si="53"/>
        <v>17.684199999999997</v>
      </c>
      <c r="Q29" s="6">
        <f t="shared" si="53"/>
        <v>19.197400000000002</v>
      </c>
      <c r="R29" s="6">
        <f t="shared" si="53"/>
        <v>24.543300000000002</v>
      </c>
      <c r="S29" s="67">
        <f t="shared" si="53"/>
        <v>21.917905999999999</v>
      </c>
      <c r="T29" s="37">
        <f t="shared" ref="T29" si="54">+SUM(I25:I29)+SUM(H30:H36)</f>
        <v>19.574677000000001</v>
      </c>
      <c r="U29" s="78">
        <f t="shared" ref="U29:U31" si="55">+T29/S29-1</f>
        <v>-0.10690934617567927</v>
      </c>
      <c r="V29" s="7">
        <f t="shared" ref="V29:V31" si="56">+POWER(T29/O29,0.2)-1</f>
        <v>2.230866582327784E-2</v>
      </c>
    </row>
    <row r="30" spans="1:22" x14ac:dyDescent="0.25">
      <c r="A30" s="42" t="s">
        <v>3</v>
      </c>
      <c r="B30" s="225">
        <f>+'[1]6.EXPORTACION VARIETAL'!C322/10000</f>
        <v>1.3753850000000001</v>
      </c>
      <c r="C30" s="162">
        <f>+'[1]6.EXPORTACION VARIETAL'!C334/10000</f>
        <v>1.8005</v>
      </c>
      <c r="D30" s="162">
        <f>+'[1]6.EXPORTACION VARIETAL'!C346/10000</f>
        <v>1.3607</v>
      </c>
      <c r="E30" s="162">
        <f>+'[1]6.EXPORTACION VARIETAL'!C358/10000</f>
        <v>1.1782999999999999</v>
      </c>
      <c r="F30" s="162">
        <f>+'[1]6.EXPORTACION VARIETAL'!C370/10000</f>
        <v>2.1448999999999998</v>
      </c>
      <c r="G30" s="162">
        <f>+'[1]6.EXPORTACION VARIETAL'!C382/10000</f>
        <v>2.1040000000000001</v>
      </c>
      <c r="H30" s="226">
        <f>+'[1]6.EXPORTACION VARIETAL'!C394/10000</f>
        <v>2.0361410000000002</v>
      </c>
      <c r="I30" s="222">
        <f>+'[1]6.EXPORTACION VARIETAL'!C406/10000</f>
        <v>1.3391</v>
      </c>
      <c r="J30" s="7">
        <f t="shared" si="52"/>
        <v>-0.34233434717929656</v>
      </c>
      <c r="K30" s="2"/>
      <c r="L30" s="42" t="s">
        <v>3</v>
      </c>
      <c r="M30" s="6">
        <f>+SUM('[1]6.EXPORTACION VARIETAL'!C311:C322)/10000</f>
        <v>21.366600999999999</v>
      </c>
      <c r="N30" s="6">
        <f>+SUM(C25:C30)+SUM(B31:B36)</f>
        <v>19.567097</v>
      </c>
      <c r="O30" s="6">
        <f>+SUM(D25:D30)+SUM(C31:C36)</f>
        <v>17.090299999999999</v>
      </c>
      <c r="P30" s="6">
        <f>+SUM(E25:E30)+SUM(D31:D36)</f>
        <v>17.501800000000003</v>
      </c>
      <c r="Q30" s="6">
        <f>+SUM(F25:F30)+SUM(E31:E36)</f>
        <v>20.164000000000001</v>
      </c>
      <c r="R30" s="6">
        <f>+SUM(G25:G30)+SUM(F31:F36)</f>
        <v>24.502400000000002</v>
      </c>
      <c r="S30" s="67">
        <f t="shared" ref="S30" si="57">+SUM(H25:H30)+SUM(G31:G36)</f>
        <v>21.850047</v>
      </c>
      <c r="T30" s="37">
        <f t="shared" ref="T30" si="58">+SUM(I25:I30)+SUM(H31:H36)</f>
        <v>18.877635999999999</v>
      </c>
      <c r="U30" s="78">
        <f t="shared" si="55"/>
        <v>-0.13603682408555007</v>
      </c>
      <c r="V30" s="7">
        <f t="shared" si="56"/>
        <v>2.0092569900810986E-2</v>
      </c>
    </row>
    <row r="31" spans="1:22" x14ac:dyDescent="0.25">
      <c r="A31" s="42" t="s">
        <v>4</v>
      </c>
      <c r="B31" s="225">
        <f>+'[1]6.EXPORTACION VARIETAL'!C323/10000</f>
        <v>1.2925930000000001</v>
      </c>
      <c r="C31" s="162">
        <f>+'[1]6.EXPORTACION VARIETAL'!C335/10000</f>
        <v>1.7158</v>
      </c>
      <c r="D31" s="162">
        <f>+'[1]6.EXPORTACION VARIETAL'!C347/10000</f>
        <v>1.9187000000000001</v>
      </c>
      <c r="E31" s="162">
        <f>+'[1]6.EXPORTACION VARIETAL'!C359/10000</f>
        <v>2.0445000000000002</v>
      </c>
      <c r="F31" s="162">
        <f>+'[1]6.EXPORTACION VARIETAL'!C371/10000</f>
        <v>1.8762000000000001</v>
      </c>
      <c r="G31" s="162">
        <f>+'[1]6.EXPORTACION VARIETAL'!C383/10000</f>
        <v>2.0192999999999999</v>
      </c>
      <c r="H31" s="226">
        <f>+'[1]6.EXPORTACION VARIETAL'!C395/10000</f>
        <v>1.993679</v>
      </c>
      <c r="I31" s="222">
        <f>+'[1]6.EXPORTACION VARIETAL'!C407/10000</f>
        <v>1.9501999999999999</v>
      </c>
      <c r="J31" s="7">
        <f t="shared" si="52"/>
        <v>-2.1808425528884068E-2</v>
      </c>
      <c r="K31" s="2"/>
      <c r="L31" s="42" t="s">
        <v>4</v>
      </c>
      <c r="M31" s="6">
        <f>+SUM('[1]6.EXPORTACION VARIETAL'!C312:C323)/10000</f>
        <v>21.263056999999996</v>
      </c>
      <c r="N31" s="6">
        <f t="shared" ref="N31:S31" si="59">+SUM(C25:C31)+SUM(B32:B36)</f>
        <v>19.990304000000002</v>
      </c>
      <c r="O31" s="6">
        <f t="shared" si="59"/>
        <v>17.293199999999999</v>
      </c>
      <c r="P31" s="6">
        <f t="shared" si="59"/>
        <v>17.627600000000001</v>
      </c>
      <c r="Q31" s="6">
        <f t="shared" si="59"/>
        <v>19.995699999999999</v>
      </c>
      <c r="R31" s="6">
        <f t="shared" si="59"/>
        <v>24.645499999999998</v>
      </c>
      <c r="S31" s="67">
        <f t="shared" si="59"/>
        <v>21.824426000000003</v>
      </c>
      <c r="T31" s="37">
        <f t="shared" ref="T31" si="60">+SUM(I25:I31)+SUM(H32:H36)</f>
        <v>18.834157000000001</v>
      </c>
      <c r="U31" s="78">
        <f t="shared" si="55"/>
        <v>-0.1370147833441302</v>
      </c>
      <c r="V31" s="7">
        <f t="shared" si="56"/>
        <v>1.7218299503479084E-2</v>
      </c>
    </row>
    <row r="32" spans="1:22" x14ac:dyDescent="0.25">
      <c r="A32" s="42" t="s">
        <v>5</v>
      </c>
      <c r="B32" s="225">
        <f>+'[1]6.EXPORTACION VARIETAL'!C324/10000</f>
        <v>2.5254529999999997</v>
      </c>
      <c r="C32" s="162">
        <f>+'[1]6.EXPORTACION VARIETAL'!C336/10000</f>
        <v>2.0848</v>
      </c>
      <c r="D32" s="162">
        <f>+'[1]6.EXPORTACION VARIETAL'!C348/10000</f>
        <v>2.0400999999999998</v>
      </c>
      <c r="E32" s="162">
        <f>+'[1]6.EXPORTACION VARIETAL'!C360/10000</f>
        <v>1.7483</v>
      </c>
      <c r="F32" s="162">
        <f>+'[1]6.EXPORTACION VARIETAL'!C372/10000</f>
        <v>2.306</v>
      </c>
      <c r="G32" s="162">
        <f>+'[1]6.EXPORTACION VARIETAL'!C384/10000</f>
        <v>2.218</v>
      </c>
      <c r="H32" s="226">
        <f>+'[1]6.EXPORTACION VARIETAL'!C396/10000</f>
        <v>2.333218</v>
      </c>
      <c r="I32" s="222"/>
      <c r="J32" s="7"/>
      <c r="K32" s="2"/>
      <c r="L32" s="42" t="s">
        <v>5</v>
      </c>
      <c r="M32" s="6">
        <f>+SUM('[1]6.EXPORTACION VARIETAL'!C313:C324)/10000</f>
        <v>21.934191999999999</v>
      </c>
      <c r="N32" s="6">
        <f t="shared" ref="N32:S32" si="61">+SUM(C25:C32)+SUM(B33:B36)</f>
        <v>19.549650999999997</v>
      </c>
      <c r="O32" s="6">
        <f t="shared" si="61"/>
        <v>17.248499999999996</v>
      </c>
      <c r="P32" s="6">
        <f t="shared" si="61"/>
        <v>17.335800000000003</v>
      </c>
      <c r="Q32" s="6">
        <f t="shared" si="61"/>
        <v>20.553400000000003</v>
      </c>
      <c r="R32" s="6">
        <f t="shared" si="61"/>
        <v>24.557499999999997</v>
      </c>
      <c r="S32" s="67">
        <f t="shared" si="61"/>
        <v>21.939644000000001</v>
      </c>
      <c r="T32" s="37"/>
      <c r="U32" s="78"/>
      <c r="V32" s="7"/>
    </row>
    <row r="33" spans="1:22" x14ac:dyDescent="0.25">
      <c r="A33" s="42" t="s">
        <v>6</v>
      </c>
      <c r="B33" s="225">
        <f>+'[1]6.EXPORTACION VARIETAL'!C325/10000</f>
        <v>1.921095</v>
      </c>
      <c r="C33" s="162">
        <f>+'[1]6.EXPORTACION VARIETAL'!C337/10000</f>
        <v>1.4149</v>
      </c>
      <c r="D33" s="162">
        <f>+'[1]6.EXPORTACION VARIETAL'!C349/10000</f>
        <v>1.4319999999999999</v>
      </c>
      <c r="E33" s="162">
        <f>+'[1]6.EXPORTACION VARIETAL'!C361/10000</f>
        <v>1.4416</v>
      </c>
      <c r="F33" s="162">
        <f>+'[1]6.EXPORTACION VARIETAL'!C373/10000</f>
        <v>2.3795000000000002</v>
      </c>
      <c r="G33" s="162">
        <f>+'[1]6.EXPORTACION VARIETAL'!C385/10000</f>
        <v>2.1326999999999998</v>
      </c>
      <c r="H33" s="226">
        <f>+'[1]6.EXPORTACION VARIETAL'!C397/10000</f>
        <v>1.724688</v>
      </c>
      <c r="I33" s="222"/>
      <c r="J33" s="7"/>
      <c r="K33" s="2"/>
      <c r="L33" s="42" t="s">
        <v>6</v>
      </c>
      <c r="M33" s="6">
        <f>+SUM('[1]6.EXPORTACION VARIETAL'!C314:C325)/10000</f>
        <v>22.314397000000003</v>
      </c>
      <c r="N33" s="6">
        <f t="shared" ref="N33:S33" si="62">+SUM(C25:C33)+SUM(B34:B36)</f>
        <v>19.043455999999999</v>
      </c>
      <c r="O33" s="6">
        <f t="shared" si="62"/>
        <v>17.265599999999999</v>
      </c>
      <c r="P33" s="6">
        <f t="shared" si="62"/>
        <v>17.345400000000001</v>
      </c>
      <c r="Q33" s="6">
        <f t="shared" si="62"/>
        <v>21.491300000000003</v>
      </c>
      <c r="R33" s="6">
        <f t="shared" si="62"/>
        <v>24.310699999999997</v>
      </c>
      <c r="S33" s="67">
        <f t="shared" si="62"/>
        <v>21.531632000000002</v>
      </c>
      <c r="T33" s="37"/>
      <c r="U33" s="78"/>
      <c r="V33" s="7"/>
    </row>
    <row r="34" spans="1:22" x14ac:dyDescent="0.25">
      <c r="A34" s="42" t="s">
        <v>7</v>
      </c>
      <c r="B34" s="225">
        <f>+'[1]6.EXPORTACION VARIETAL'!C326/10000</f>
        <v>1.7277560000000001</v>
      </c>
      <c r="C34" s="162">
        <f>+'[1]6.EXPORTACION VARIETAL'!C338/10000</f>
        <v>1.6008</v>
      </c>
      <c r="D34" s="162">
        <f>+'[1]6.EXPORTACION VARIETAL'!C350/10000</f>
        <v>1.5689</v>
      </c>
      <c r="E34" s="162">
        <f>+'[1]6.EXPORTACION VARIETAL'!C362/10000</f>
        <v>1.5782</v>
      </c>
      <c r="F34" s="162">
        <f>+'[1]6.EXPORTACION VARIETAL'!C374/10000</f>
        <v>2.1107999999999998</v>
      </c>
      <c r="G34" s="162">
        <f>+'[1]6.EXPORTACION VARIETAL'!C386/10000</f>
        <v>1.5658000000000001</v>
      </c>
      <c r="H34" s="226">
        <f>+'[1]6.EXPORTACION VARIETAL'!C398/10000</f>
        <v>1.7971509999999999</v>
      </c>
      <c r="I34" s="222"/>
      <c r="J34" s="7"/>
      <c r="K34" s="2"/>
      <c r="L34" s="42" t="s">
        <v>7</v>
      </c>
      <c r="M34" s="6">
        <f>+SUM('[1]6.EXPORTACION VARIETAL'!C315:C326)/10000</f>
        <v>21.826910999999999</v>
      </c>
      <c r="N34" s="6">
        <f t="shared" ref="N34:S34" si="63">+SUM(C25:C34)+SUM(B35:B36)</f>
        <v>18.916499999999999</v>
      </c>
      <c r="O34" s="6">
        <f t="shared" si="63"/>
        <v>17.233699999999999</v>
      </c>
      <c r="P34" s="6">
        <f t="shared" si="63"/>
        <v>17.354700000000001</v>
      </c>
      <c r="Q34" s="6">
        <f t="shared" si="63"/>
        <v>22.023900000000005</v>
      </c>
      <c r="R34" s="6">
        <f t="shared" si="63"/>
        <v>23.765699999999995</v>
      </c>
      <c r="S34" s="67">
        <f t="shared" si="63"/>
        <v>21.762983000000002</v>
      </c>
      <c r="T34" s="37"/>
      <c r="U34" s="78"/>
      <c r="V34" s="7"/>
    </row>
    <row r="35" spans="1:22" x14ac:dyDescent="0.25">
      <c r="A35" s="42" t="s">
        <v>8</v>
      </c>
      <c r="B35" s="225">
        <f>+'[1]6.EXPORTACION VARIETAL'!C327/10000</f>
        <v>1.3997999999999999</v>
      </c>
      <c r="C35" s="162">
        <f>+'[1]6.EXPORTACION VARIETAL'!C339/10000</f>
        <v>1.3354999999999999</v>
      </c>
      <c r="D35" s="162">
        <f>+'[1]6.EXPORTACION VARIETAL'!C351/10000</f>
        <v>1.2539</v>
      </c>
      <c r="E35" s="162">
        <f>+'[1]6.EXPORTACION VARIETAL'!C363/10000</f>
        <v>1.2081999999999999</v>
      </c>
      <c r="F35" s="162">
        <f>+'[1]6.EXPORTACION VARIETAL'!C375/10000</f>
        <v>2.2017000000000002</v>
      </c>
      <c r="G35" s="162">
        <f>+'[1]6.EXPORTACION VARIETAL'!C387/10000</f>
        <v>1.9782</v>
      </c>
      <c r="H35" s="226">
        <f>+'[1]6.EXPORTACION VARIETAL'!C399/10000</f>
        <v>1.4228000000000001</v>
      </c>
      <c r="I35" s="222"/>
      <c r="J35" s="7"/>
      <c r="K35" s="2"/>
      <c r="L35" s="42" t="s">
        <v>8</v>
      </c>
      <c r="M35" s="6">
        <f>+SUM('[1]6.EXPORTACION VARIETAL'!C316:C327)/10000</f>
        <v>21.221185999999999</v>
      </c>
      <c r="N35" s="6">
        <f t="shared" ref="N35:S35" si="64">+SUM(C25:C35)+SUM(B36)</f>
        <v>18.8522</v>
      </c>
      <c r="O35" s="6">
        <f t="shared" si="64"/>
        <v>17.152099999999997</v>
      </c>
      <c r="P35" s="6">
        <f t="shared" si="64"/>
        <v>17.309000000000001</v>
      </c>
      <c r="Q35" s="6">
        <f t="shared" si="64"/>
        <v>23.017400000000002</v>
      </c>
      <c r="R35" s="6">
        <f t="shared" si="64"/>
        <v>23.542199999999998</v>
      </c>
      <c r="S35" s="67">
        <f t="shared" si="64"/>
        <v>21.207583</v>
      </c>
      <c r="T35" s="37"/>
      <c r="U35" s="78"/>
      <c r="V35" s="7"/>
    </row>
    <row r="36" spans="1:22" x14ac:dyDescent="0.25">
      <c r="A36" s="42" t="s">
        <v>9</v>
      </c>
      <c r="B36" s="225">
        <f>+'[1]6.EXPORTACION VARIETAL'!C328/10000</f>
        <v>1.456</v>
      </c>
      <c r="C36" s="162">
        <f>+'[1]6.EXPORTACION VARIETAL'!C340/10000</f>
        <v>1.2896000000000001</v>
      </c>
      <c r="D36" s="162">
        <f>+'[1]6.EXPORTACION VARIETAL'!C352/10000</f>
        <v>1.3943000000000001</v>
      </c>
      <c r="E36" s="162">
        <f>+'[1]6.EXPORTACION VARIETAL'!C364/10000</f>
        <v>1.4132</v>
      </c>
      <c r="F36" s="162">
        <f>+'[1]6.EXPORTACION VARIETAL'!C376/10000</f>
        <v>1.3692</v>
      </c>
      <c r="G36" s="162">
        <f>+'[1]6.EXPORTACION VARIETAL'!C388/10000</f>
        <v>1.7196</v>
      </c>
      <c r="H36" s="226">
        <f>+'[1]6.EXPORTACION VARIETAL'!C400/10000</f>
        <v>1.5139</v>
      </c>
      <c r="I36" s="222"/>
      <c r="J36" s="7"/>
      <c r="K36" s="2"/>
      <c r="L36" s="42" t="s">
        <v>9</v>
      </c>
      <c r="M36" s="6">
        <f>+SUM('[1]6.EXPORTACION VARIETAL'!C317:C328)/10000</f>
        <v>20.529169</v>
      </c>
      <c r="N36" s="6">
        <f t="shared" ref="N36:S36" si="65">+SUM(C25:C36)</f>
        <v>18.6858</v>
      </c>
      <c r="O36" s="6">
        <f t="shared" si="65"/>
        <v>17.256799999999998</v>
      </c>
      <c r="P36" s="6">
        <f t="shared" si="65"/>
        <v>17.327900000000003</v>
      </c>
      <c r="Q36" s="6">
        <f t="shared" si="65"/>
        <v>22.973400000000002</v>
      </c>
      <c r="R36" s="6">
        <f t="shared" si="65"/>
        <v>23.892599999999998</v>
      </c>
      <c r="S36" s="67">
        <f t="shared" si="65"/>
        <v>21.001882999999999</v>
      </c>
      <c r="T36" s="37"/>
      <c r="U36" s="78"/>
      <c r="V36" s="7"/>
    </row>
    <row r="37" spans="1:22" ht="25.5" x14ac:dyDescent="0.25">
      <c r="A37" s="53" t="s">
        <v>13</v>
      </c>
      <c r="B37" s="227">
        <f>SUM(B25:B36)</f>
        <v>20.529169</v>
      </c>
      <c r="C37" s="163">
        <f>SUM(C25:C36)</f>
        <v>18.6858</v>
      </c>
      <c r="D37" s="163">
        <f>SUM(D25:D36)</f>
        <v>17.256799999999998</v>
      </c>
      <c r="E37" s="163">
        <f>SUM(E25:E36)</f>
        <v>17.327900000000003</v>
      </c>
      <c r="F37" s="163">
        <f>SUM(F25:F36)</f>
        <v>22.973400000000002</v>
      </c>
      <c r="G37" s="163">
        <f t="shared" ref="G37:H37" si="66">SUM(G25:G36)</f>
        <v>23.892599999999998</v>
      </c>
      <c r="H37" s="228">
        <f t="shared" si="66"/>
        <v>21.001882999999999</v>
      </c>
      <c r="I37" s="228"/>
      <c r="J37" s="56"/>
      <c r="K37" s="3"/>
      <c r="L37" s="43" t="s">
        <v>14</v>
      </c>
      <c r="M37" s="46">
        <f t="shared" ref="M37:T37" si="67">+AVERAGE(M25:M36)</f>
        <v>22.626516833333337</v>
      </c>
      <c r="N37" s="46">
        <f t="shared" si="67"/>
        <v>19.294306083333336</v>
      </c>
      <c r="O37" s="46">
        <f t="shared" si="67"/>
        <v>17.532466666666668</v>
      </c>
      <c r="P37" s="46">
        <f t="shared" si="67"/>
        <v>17.456583333333334</v>
      </c>
      <c r="Q37" s="46">
        <f t="shared" si="67"/>
        <v>20.253125000000001</v>
      </c>
      <c r="R37" s="46">
        <f t="shared" si="67"/>
        <v>24.002683333333334</v>
      </c>
      <c r="S37" s="237">
        <f t="shared" si="67"/>
        <v>21.996345333333334</v>
      </c>
      <c r="T37" s="203">
        <f t="shared" si="67"/>
        <v>19.993437428571429</v>
      </c>
      <c r="U37" s="79">
        <f>+S37/R37-1</f>
        <v>-8.3588071055944457E-2</v>
      </c>
      <c r="V37" s="75">
        <f>+POWER(S37/N37,0.2)-1</f>
        <v>2.6559846728969383E-2</v>
      </c>
    </row>
    <row r="38" spans="1:22" ht="25.5" x14ac:dyDescent="0.25">
      <c r="A38" s="57" t="s">
        <v>15</v>
      </c>
      <c r="B38" s="201">
        <f>+B37/B$163</f>
        <v>9.4278545375352102E-2</v>
      </c>
      <c r="C38" s="58">
        <f t="shared" ref="C38" si="68">+C37/C$163</f>
        <v>9.5372695535003368E-2</v>
      </c>
      <c r="D38" s="58">
        <f t="shared" ref="D38" si="69">+D37/D$163</f>
        <v>8.9028894356347726E-2</v>
      </c>
      <c r="E38" s="58">
        <f t="shared" ref="E38" si="70">+E37/E$163</f>
        <v>8.1535615101491932E-2</v>
      </c>
      <c r="F38" s="58">
        <f t="shared" ref="F38:G38" si="71">+F37/F$163</f>
        <v>8.8538009442142782E-2</v>
      </c>
      <c r="G38" s="58">
        <f t="shared" si="71"/>
        <v>8.9255735243026366E-2</v>
      </c>
      <c r="H38" s="195">
        <f t="shared" ref="H38" si="72">+H37/H$163</f>
        <v>9.085293742307933E-2</v>
      </c>
      <c r="I38" s="193"/>
      <c r="J38" s="59"/>
      <c r="K38" s="3"/>
      <c r="L38" s="44" t="s">
        <v>15</v>
      </c>
      <c r="M38" s="48">
        <f>+M37/M$163</f>
        <v>0.10470972813798629</v>
      </c>
      <c r="N38" s="48">
        <f t="shared" ref="N38" si="73">+N37/N$163</f>
        <v>9.3608003513231425E-2</v>
      </c>
      <c r="O38" s="48">
        <f t="shared" ref="O38" si="74">+O37/O$163</f>
        <v>9.1457066109643589E-2</v>
      </c>
      <c r="P38" s="48">
        <f t="shared" ref="P38" si="75">+P37/P$163</f>
        <v>8.5007296142720748E-2</v>
      </c>
      <c r="Q38" s="48">
        <f t="shared" ref="Q38:T38" si="76">+Q37/Q$163</f>
        <v>8.5759357628139368E-2</v>
      </c>
      <c r="R38" s="48">
        <f t="shared" si="76"/>
        <v>9.0308662448093227E-2</v>
      </c>
      <c r="S38" s="195">
        <f t="shared" si="76"/>
        <v>8.6901665424490668E-2</v>
      </c>
      <c r="T38" s="193">
        <f t="shared" si="76"/>
        <v>9.4255943491447267E-2</v>
      </c>
      <c r="U38" s="72"/>
      <c r="V38" s="76"/>
    </row>
    <row r="39" spans="1:22" ht="26.25" thickBot="1" x14ac:dyDescent="0.3">
      <c r="A39" s="60" t="s">
        <v>12</v>
      </c>
      <c r="B39" s="202"/>
      <c r="C39" s="62">
        <f>+C37/B37-1</f>
        <v>-8.9792674998193989E-2</v>
      </c>
      <c r="D39" s="62">
        <f t="shared" ref="D39:H39" si="77">+D37/C37-1</f>
        <v>-7.647518436459777E-2</v>
      </c>
      <c r="E39" s="62">
        <f t="shared" si="77"/>
        <v>4.1201149691718619E-3</v>
      </c>
      <c r="F39" s="62">
        <f t="shared" si="77"/>
        <v>0.32580405011570912</v>
      </c>
      <c r="G39" s="62">
        <f t="shared" si="77"/>
        <v>4.0011491551098066E-2</v>
      </c>
      <c r="H39" s="196">
        <f t="shared" si="77"/>
        <v>-0.12098796280019752</v>
      </c>
      <c r="I39" s="192"/>
      <c r="J39" s="63"/>
      <c r="K39" s="2"/>
      <c r="L39" s="45" t="s">
        <v>12</v>
      </c>
      <c r="M39" s="49"/>
      <c r="N39" s="50">
        <f>+N37/M37-1</f>
        <v>-0.1472701598105014</v>
      </c>
      <c r="O39" s="50">
        <f t="shared" ref="O39:Q39" si="78">+O37/N37-1</f>
        <v>-9.1313955995990237E-2</v>
      </c>
      <c r="P39" s="50">
        <f t="shared" si="78"/>
        <v>-4.3281607075634776E-3</v>
      </c>
      <c r="Q39" s="50">
        <f t="shared" si="78"/>
        <v>0.16019982909981434</v>
      </c>
      <c r="R39" s="50">
        <f t="shared" ref="R39" si="79">+R37/Q37-1</f>
        <v>0.18513480429974805</v>
      </c>
      <c r="S39" s="196">
        <f t="shared" ref="S39" si="80">+S37/R37-1</f>
        <v>-8.3588071055944457E-2</v>
      </c>
      <c r="T39" s="192">
        <f t="shared" ref="T39" si="81">+T37/S37-1</f>
        <v>-9.1056394796943496E-2</v>
      </c>
      <c r="U39" s="73"/>
      <c r="V39" s="52"/>
    </row>
    <row r="40" spans="1:22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2" ht="15.75" thickBot="1" x14ac:dyDescent="0.3">
      <c r="A41" s="274" t="s">
        <v>52</v>
      </c>
      <c r="B41" s="275"/>
      <c r="C41" s="275"/>
      <c r="D41" s="275"/>
      <c r="E41" s="275"/>
      <c r="F41" s="275"/>
      <c r="G41" s="275"/>
      <c r="H41" s="275"/>
      <c r="I41" s="275"/>
      <c r="J41" s="276"/>
      <c r="K41" s="2"/>
      <c r="L41" s="274" t="s">
        <v>53</v>
      </c>
      <c r="M41" s="275"/>
      <c r="N41" s="275"/>
      <c r="O41" s="275"/>
      <c r="P41" s="275"/>
      <c r="Q41" s="275"/>
      <c r="R41" s="275"/>
      <c r="S41" s="275"/>
      <c r="T41" s="275"/>
      <c r="U41" s="275"/>
      <c r="V41" s="276"/>
    </row>
    <row r="42" spans="1:22" ht="38.25" x14ac:dyDescent="0.25">
      <c r="A42" s="38"/>
      <c r="B42" s="197">
        <v>2016</v>
      </c>
      <c r="C42" s="39">
        <f>+B42+1</f>
        <v>2017</v>
      </c>
      <c r="D42" s="39">
        <f t="shared" ref="D42:G42" si="82">+C42+1</f>
        <v>2018</v>
      </c>
      <c r="E42" s="39">
        <f t="shared" si="82"/>
        <v>2019</v>
      </c>
      <c r="F42" s="39">
        <f t="shared" si="82"/>
        <v>2020</v>
      </c>
      <c r="G42" s="39">
        <f t="shared" si="82"/>
        <v>2021</v>
      </c>
      <c r="H42" s="198">
        <v>2022</v>
      </c>
      <c r="I42" s="40">
        <v>2023</v>
      </c>
      <c r="J42" s="41" t="s">
        <v>16</v>
      </c>
      <c r="K42" s="2"/>
      <c r="L42" s="65"/>
      <c r="M42" s="64">
        <v>2016</v>
      </c>
      <c r="N42" s="64">
        <f>+M42+1</f>
        <v>2017</v>
      </c>
      <c r="O42" s="64">
        <f t="shared" ref="O42:R42" si="83">+N42+1</f>
        <v>2018</v>
      </c>
      <c r="P42" s="64">
        <f t="shared" si="83"/>
        <v>2019</v>
      </c>
      <c r="Q42" s="64">
        <f t="shared" si="83"/>
        <v>2020</v>
      </c>
      <c r="R42" s="64">
        <f t="shared" si="83"/>
        <v>2021</v>
      </c>
      <c r="S42" s="198">
        <v>2022</v>
      </c>
      <c r="T42" s="40">
        <v>2023</v>
      </c>
      <c r="U42" s="77" t="s">
        <v>16</v>
      </c>
      <c r="V42" s="74" t="s">
        <v>21</v>
      </c>
    </row>
    <row r="43" spans="1:22" x14ac:dyDescent="0.25">
      <c r="A43" s="42" t="s">
        <v>10</v>
      </c>
      <c r="B43" s="225">
        <f>+'[1]6.EXPORTACION VARIETAL'!D317/10000</f>
        <v>0.21625900000000001</v>
      </c>
      <c r="C43" s="162">
        <f>+'[1]6.EXPORTACION VARIETAL'!D329/10000</f>
        <v>0.17979999999999999</v>
      </c>
      <c r="D43" s="162">
        <f>+'[1]6.EXPORTACION VARIETAL'!D341/10000</f>
        <v>0.2225</v>
      </c>
      <c r="E43" s="162">
        <f>+'[1]6.EXPORTACION VARIETAL'!D353/10000</f>
        <v>0.38990000000000002</v>
      </c>
      <c r="F43" s="162">
        <f>+'[1]6.EXPORTACION VARIETAL'!D365/10000</f>
        <v>0.4173</v>
      </c>
      <c r="G43" s="162">
        <f>+'[1]6.EXPORTACION VARIETAL'!D377/10000</f>
        <v>0.40920000000000001</v>
      </c>
      <c r="H43" s="226">
        <f>+'[1]6.EXPORTACION VARIETAL'!D389/10000</f>
        <v>0.23669999999999999</v>
      </c>
      <c r="I43" s="222">
        <f>+'[1]6.EXPORTACION VARIETAL'!D401/10000</f>
        <v>0.1484</v>
      </c>
      <c r="J43" s="7">
        <f>+I43/H43-1</f>
        <v>-0.37304604985213352</v>
      </c>
      <c r="K43" s="2"/>
      <c r="L43" s="42" t="s">
        <v>10</v>
      </c>
      <c r="M43" s="6">
        <f>+SUM('[1]6.EXPORTACION VARIETAL'!D306:D317)/10000</f>
        <v>2.4384589999999999</v>
      </c>
      <c r="N43" s="6">
        <f>+SUM(C43)+SUM(B44:B54)</f>
        <v>2.481122</v>
      </c>
      <c r="O43" s="6">
        <f>+SUM(D43)+SUM(C44:C54)</f>
        <v>2.1335000000000002</v>
      </c>
      <c r="P43" s="6">
        <f>+SUM(E43)+SUM(D44:D54)</f>
        <v>3.5556000000000001</v>
      </c>
      <c r="Q43" s="6">
        <f t="shared" ref="Q43" si="84">+SUM(F43)+SUM(E44:E54)</f>
        <v>3.9253</v>
      </c>
      <c r="R43" s="6">
        <f t="shared" ref="R43" si="85">+SUM(G43)+SUM(F44:F54)</f>
        <v>6.9447999999999999</v>
      </c>
      <c r="S43" s="67">
        <f t="shared" ref="S43" si="86">+SUM(H43)+SUM(G44:G54)</f>
        <v>5.1324000000000005</v>
      </c>
      <c r="T43" s="37">
        <f t="shared" ref="T43" si="87">+SUM(I43)+SUM(H44:H54)</f>
        <v>3.2264909999999998</v>
      </c>
      <c r="U43" s="78">
        <f>+T43/S43-1</f>
        <v>-0.37134849193359842</v>
      </c>
      <c r="V43" s="7">
        <f>+POWER(T43/O43,0.2)-1</f>
        <v>8.624442914995134E-2</v>
      </c>
    </row>
    <row r="44" spans="1:22" x14ac:dyDescent="0.25">
      <c r="A44" s="42" t="s">
        <v>11</v>
      </c>
      <c r="B44" s="225">
        <f>+'[1]6.EXPORTACION VARIETAL'!D318/10000</f>
        <v>0.179672</v>
      </c>
      <c r="C44" s="162">
        <f>+'[1]6.EXPORTACION VARIETAL'!D330/10000</f>
        <v>0.1313</v>
      </c>
      <c r="D44" s="162">
        <f>+'[1]6.EXPORTACION VARIETAL'!D342/10000</f>
        <v>0.12809999999999999</v>
      </c>
      <c r="E44" s="162">
        <f>+'[1]6.EXPORTACION VARIETAL'!D354/10000</f>
        <v>0.1351</v>
      </c>
      <c r="F44" s="162">
        <f>+'[1]6.EXPORTACION VARIETAL'!D366/10000</f>
        <v>0.55220000000000002</v>
      </c>
      <c r="G44" s="162">
        <f>+'[1]6.EXPORTACION VARIETAL'!D378/10000</f>
        <v>0.40589999999999998</v>
      </c>
      <c r="H44" s="226">
        <f>+'[1]6.EXPORTACION VARIETAL'!D390/10000</f>
        <v>0.2959</v>
      </c>
      <c r="I44" s="222">
        <f>+'[1]6.EXPORTACION VARIETAL'!D402/10000</f>
        <v>7.3999999999999996E-2</v>
      </c>
      <c r="J44" s="7">
        <f>+I44/H44-1</f>
        <v>-0.74991551199729645</v>
      </c>
      <c r="K44" s="2"/>
      <c r="L44" s="42" t="s">
        <v>11</v>
      </c>
      <c r="M44" s="6">
        <f>+SUM('[1]6.EXPORTACION VARIETAL'!D307:D318)/10000</f>
        <v>2.4708309999999996</v>
      </c>
      <c r="N44" s="6">
        <f>+SUM(C43:C44)+SUM(B45:B54)</f>
        <v>2.4327500000000004</v>
      </c>
      <c r="O44" s="6">
        <f>+SUM(D43:D44)+SUM(C45:C54)</f>
        <v>2.1303000000000001</v>
      </c>
      <c r="P44" s="6">
        <f>+SUM(E43:E44)+SUM(D45:D54)</f>
        <v>3.5625999999999998</v>
      </c>
      <c r="Q44" s="6">
        <f t="shared" ref="Q44" si="88">+SUM(F43:F44)+SUM(E45:E54)</f>
        <v>4.3424000000000005</v>
      </c>
      <c r="R44" s="6">
        <f t="shared" ref="R44" si="89">+SUM(G43:G44)+SUM(F45:F54)</f>
        <v>6.7985000000000007</v>
      </c>
      <c r="S44" s="67">
        <f t="shared" ref="S44" si="90">+SUM(H43:H44)+SUM(G45:G54)</f>
        <v>5.0223999999999993</v>
      </c>
      <c r="T44" s="37">
        <f t="shared" ref="T44" si="91">+SUM(I43:I44)+SUM(H45:H54)</f>
        <v>3.004591</v>
      </c>
      <c r="U44" s="78">
        <f>+T44/S44-1</f>
        <v>-0.40176190665817135</v>
      </c>
      <c r="V44" s="7">
        <f>+POWER(T44/O44,0.2)-1</f>
        <v>7.1195942384890465E-2</v>
      </c>
    </row>
    <row r="45" spans="1:22" x14ac:dyDescent="0.25">
      <c r="A45" s="42" t="s">
        <v>0</v>
      </c>
      <c r="B45" s="225">
        <f>+'[1]6.EXPORTACION VARIETAL'!D319/10000</f>
        <v>0.170325</v>
      </c>
      <c r="C45" s="162">
        <f>+'[1]6.EXPORTACION VARIETAL'!D331/10000</f>
        <v>0.28360000000000002</v>
      </c>
      <c r="D45" s="162">
        <f>+'[1]6.EXPORTACION VARIETAL'!D343/10000</f>
        <v>0.15</v>
      </c>
      <c r="E45" s="162">
        <f>+'[1]6.EXPORTACION VARIETAL'!D355/10000</f>
        <v>0.1208</v>
      </c>
      <c r="F45" s="162">
        <f>+'[1]6.EXPORTACION VARIETAL'!D367/10000</f>
        <v>0.35060000000000002</v>
      </c>
      <c r="G45" s="162">
        <f>+'[1]6.EXPORTACION VARIETAL'!D379/10000</f>
        <v>0.70309999999999995</v>
      </c>
      <c r="H45" s="226">
        <f>+'[1]6.EXPORTACION VARIETAL'!D391/10000</f>
        <v>0.46928999999999998</v>
      </c>
      <c r="I45" s="222">
        <f>+'[1]6.EXPORTACION VARIETAL'!D403/10000</f>
        <v>0.2366</v>
      </c>
      <c r="J45" s="7">
        <f>+I45/H45-1</f>
        <v>-0.49583413241279373</v>
      </c>
      <c r="K45" s="2"/>
      <c r="L45" s="42" t="s">
        <v>0</v>
      </c>
      <c r="M45" s="6">
        <f>+SUM('[1]6.EXPORTACION VARIETAL'!D308:D319)/10000</f>
        <v>2.4010559999999996</v>
      </c>
      <c r="N45" s="6">
        <f>+SUM(C43:C45)+SUM(B46:B54)</f>
        <v>2.5460250000000002</v>
      </c>
      <c r="O45" s="6">
        <f>+SUM(D43:D45)+SUM(C46:C54)</f>
        <v>1.9967000000000001</v>
      </c>
      <c r="P45" s="6">
        <f>+SUM(E43:E45)+SUM(D46:D54)</f>
        <v>3.5333999999999999</v>
      </c>
      <c r="Q45" s="6">
        <f t="shared" ref="Q45" si="92">+SUM(F43:F45)+SUM(E46:E54)</f>
        <v>4.5722000000000005</v>
      </c>
      <c r="R45" s="6">
        <f t="shared" ref="R45" si="93">+SUM(G43:G45)+SUM(F46:F54)</f>
        <v>7.1509999999999998</v>
      </c>
      <c r="S45" s="67">
        <f t="shared" ref="S45" si="94">+SUM(H43:H45)+SUM(G46:G54)</f>
        <v>4.7885899999999992</v>
      </c>
      <c r="T45" s="37">
        <f t="shared" ref="T45" si="95">+SUM(I43:I45)+SUM(H46:H54)</f>
        <v>2.7719010000000002</v>
      </c>
      <c r="U45" s="78">
        <f>+T45/S45-1</f>
        <v>-0.42114463756554632</v>
      </c>
      <c r="V45" s="7">
        <f>+POWER(T45/O45,0.2)-1</f>
        <v>6.7807530829934404E-2</v>
      </c>
    </row>
    <row r="46" spans="1:22" x14ac:dyDescent="0.25">
      <c r="A46" s="42" t="s">
        <v>1</v>
      </c>
      <c r="B46" s="225">
        <f>+'[1]6.EXPORTACION VARIETAL'!D320/10000</f>
        <v>0.35569099999999998</v>
      </c>
      <c r="C46" s="162">
        <f>+'[1]6.EXPORTACION VARIETAL'!D332/10000</f>
        <v>0.17199999999999999</v>
      </c>
      <c r="D46" s="162">
        <f>+'[1]6.EXPORTACION VARIETAL'!D344/10000</f>
        <v>0.1489</v>
      </c>
      <c r="E46" s="162">
        <f>+'[1]6.EXPORTACION VARIETAL'!D356/10000</f>
        <v>0.33860000000000001</v>
      </c>
      <c r="F46" s="162">
        <f>+'[1]6.EXPORTACION VARIETAL'!D368/10000</f>
        <v>0.54139999999999999</v>
      </c>
      <c r="G46" s="162">
        <f>+'[1]6.EXPORTACION VARIETAL'!D380/10000</f>
        <v>0.38250000000000001</v>
      </c>
      <c r="H46" s="226">
        <f>+'[1]6.EXPORTACION VARIETAL'!D392/10000</f>
        <v>0.20942</v>
      </c>
      <c r="I46" s="222">
        <f>+'[1]6.EXPORTACION VARIETAL'!D404/10000</f>
        <v>0.14699999999999999</v>
      </c>
      <c r="J46" s="7">
        <f>+I46/H46-1</f>
        <v>-0.29806131219558785</v>
      </c>
      <c r="K46" s="2"/>
      <c r="L46" s="42" t="s">
        <v>1</v>
      </c>
      <c r="M46" s="6">
        <f>+SUM('[1]6.EXPORTACION VARIETAL'!D309:D320)/10000</f>
        <v>2.4088469999999997</v>
      </c>
      <c r="N46" s="6">
        <f t="shared" ref="N46:S46" si="96">+SUM(C43:C46)+SUM(B47:B54)</f>
        <v>2.3623339999999997</v>
      </c>
      <c r="O46" s="6">
        <f t="shared" si="96"/>
        <v>1.9736000000000002</v>
      </c>
      <c r="P46" s="6">
        <f t="shared" si="96"/>
        <v>3.7231000000000001</v>
      </c>
      <c r="Q46" s="6">
        <f t="shared" si="96"/>
        <v>4.7750000000000004</v>
      </c>
      <c r="R46" s="6">
        <f t="shared" si="96"/>
        <v>6.9920999999999998</v>
      </c>
      <c r="S46" s="67">
        <f t="shared" si="96"/>
        <v>4.6155099999999996</v>
      </c>
      <c r="T46" s="37">
        <f t="shared" ref="T46" si="97">+SUM(I43:I46)+SUM(H47:H54)</f>
        <v>2.7094810000000003</v>
      </c>
      <c r="U46" s="78">
        <f>+T46/S46-1</f>
        <v>-0.41296173120630209</v>
      </c>
      <c r="V46" s="7">
        <f>+POWER(T46/O46,0.2)-1</f>
        <v>6.5431161253319381E-2</v>
      </c>
    </row>
    <row r="47" spans="1:22" x14ac:dyDescent="0.25">
      <c r="A47" s="42" t="s">
        <v>2</v>
      </c>
      <c r="B47" s="225">
        <f>+'[1]6.EXPORTACION VARIETAL'!D321/10000</f>
        <v>0.150001</v>
      </c>
      <c r="C47" s="162">
        <f>+'[1]6.EXPORTACION VARIETAL'!D333/10000</f>
        <v>0.12920000000000001</v>
      </c>
      <c r="D47" s="162">
        <f>+'[1]6.EXPORTACION VARIETAL'!D345/10000</f>
        <v>0.2253</v>
      </c>
      <c r="E47" s="162">
        <f>+'[1]6.EXPORTACION VARIETAL'!D357/10000</f>
        <v>0.51349999999999996</v>
      </c>
      <c r="F47" s="162">
        <f>+'[1]6.EXPORTACION VARIETAL'!D369/10000</f>
        <v>0.80289999999999995</v>
      </c>
      <c r="G47" s="162">
        <f>+'[1]6.EXPORTACION VARIETAL'!D381/10000</f>
        <v>0.67830000000000001</v>
      </c>
      <c r="H47" s="226">
        <f>+'[1]6.EXPORTACION VARIETAL'!D393/10000</f>
        <v>0.18341300000000002</v>
      </c>
      <c r="I47" s="222">
        <f>+'[1]6.EXPORTACION VARIETAL'!D405/10000</f>
        <v>0.14990000000000001</v>
      </c>
      <c r="J47" s="7">
        <f t="shared" ref="J47:J49" si="98">+I47/H47-1</f>
        <v>-0.18271878220191595</v>
      </c>
      <c r="K47" s="2"/>
      <c r="L47" s="42" t="s">
        <v>2</v>
      </c>
      <c r="M47" s="6">
        <f>+SUM('[1]6.EXPORTACION VARIETAL'!D310:D321)/10000</f>
        <v>2.4192749999999998</v>
      </c>
      <c r="N47" s="6">
        <f t="shared" ref="N47:S47" si="99">+SUM(C43:C47)+SUM(B48:B54)</f>
        <v>2.3415330000000001</v>
      </c>
      <c r="O47" s="6">
        <f t="shared" si="99"/>
        <v>2.0697000000000001</v>
      </c>
      <c r="P47" s="6">
        <f t="shared" si="99"/>
        <v>4.0113000000000003</v>
      </c>
      <c r="Q47" s="6">
        <f t="shared" si="99"/>
        <v>5.0644</v>
      </c>
      <c r="R47" s="6">
        <f t="shared" si="99"/>
        <v>6.8674999999999997</v>
      </c>
      <c r="S47" s="67">
        <f t="shared" si="99"/>
        <v>4.1206230000000001</v>
      </c>
      <c r="T47" s="37">
        <f t="shared" ref="T47" si="100">+SUM(I43:I47)+SUM(H48:H54)</f>
        <v>2.6759680000000001</v>
      </c>
      <c r="U47" s="78">
        <f t="shared" ref="U47:U49" si="101">+T47/S47-1</f>
        <v>-0.35059140329023064</v>
      </c>
      <c r="V47" s="7">
        <f t="shared" ref="V47:V49" si="102">+POWER(T47/O47,0.2)-1</f>
        <v>5.2724434173612833E-2</v>
      </c>
    </row>
    <row r="48" spans="1:22" x14ac:dyDescent="0.25">
      <c r="A48" s="42" t="s">
        <v>3</v>
      </c>
      <c r="B48" s="225">
        <f>+'[1]6.EXPORTACION VARIETAL'!D322/10000</f>
        <v>0.24418600000000001</v>
      </c>
      <c r="C48" s="162">
        <f>+'[1]6.EXPORTACION VARIETAL'!D334/10000</f>
        <v>0.12870000000000001</v>
      </c>
      <c r="D48" s="162">
        <f>+'[1]6.EXPORTACION VARIETAL'!D346/10000</f>
        <v>0.1741</v>
      </c>
      <c r="E48" s="162">
        <f>+'[1]6.EXPORTACION VARIETAL'!D358/10000</f>
        <v>0.1656</v>
      </c>
      <c r="F48" s="162">
        <f>+'[1]6.EXPORTACION VARIETAL'!D370/10000</f>
        <v>0.77110000000000001</v>
      </c>
      <c r="G48" s="162">
        <f>+'[1]6.EXPORTACION VARIETAL'!D382/10000</f>
        <v>0.28270000000000001</v>
      </c>
      <c r="H48" s="226">
        <f>+'[1]6.EXPORTACION VARIETAL'!D394/10000</f>
        <v>0.59359099999999998</v>
      </c>
      <c r="I48" s="222">
        <f>+'[1]6.EXPORTACION VARIETAL'!D406/10000</f>
        <v>0.1074</v>
      </c>
      <c r="J48" s="7">
        <f t="shared" si="98"/>
        <v>-0.81906733761125083</v>
      </c>
      <c r="K48" s="2"/>
      <c r="L48" s="42" t="s">
        <v>3</v>
      </c>
      <c r="M48" s="6">
        <f>+SUM('[1]6.EXPORTACION VARIETAL'!D311:D322)/10000</f>
        <v>2.4234259999999996</v>
      </c>
      <c r="N48" s="6">
        <f>+SUM(C43:C48)+SUM(B49:B54)</f>
        <v>2.2260469999999999</v>
      </c>
      <c r="O48" s="6">
        <f>+SUM(D43:D48)+SUM(C49:C54)</f>
        <v>2.1151</v>
      </c>
      <c r="P48" s="6">
        <f>+SUM(E43:E48)+SUM(D49:D54)</f>
        <v>4.0027999999999997</v>
      </c>
      <c r="Q48" s="6">
        <f>+SUM(F43:F48)+SUM(E49:E54)</f>
        <v>5.6699000000000002</v>
      </c>
      <c r="R48" s="6">
        <f>+SUM(G43:G48)+SUM(F49:F54)</f>
        <v>6.3790999999999993</v>
      </c>
      <c r="S48" s="67">
        <f t="shared" ref="S48" si="103">+SUM(H43:H48)+SUM(G49:G54)</f>
        <v>4.431514</v>
      </c>
      <c r="T48" s="37">
        <f t="shared" ref="T48" si="104">+SUM(I43:I48)+SUM(H49:H54)</f>
        <v>2.1897769999999999</v>
      </c>
      <c r="U48" s="78">
        <f t="shared" si="101"/>
        <v>-0.50586255622796183</v>
      </c>
      <c r="V48" s="7">
        <f t="shared" si="102"/>
        <v>6.9636581815126775E-3</v>
      </c>
    </row>
    <row r="49" spans="1:22" x14ac:dyDescent="0.25">
      <c r="A49" s="42" t="s">
        <v>4</v>
      </c>
      <c r="B49" s="225">
        <f>+'[1]6.EXPORTACION VARIETAL'!D323/10000</f>
        <v>0.15456900000000001</v>
      </c>
      <c r="C49" s="162">
        <f>+'[1]6.EXPORTACION VARIETAL'!D335/10000</f>
        <v>0.1673</v>
      </c>
      <c r="D49" s="162">
        <f>+'[1]6.EXPORTACION VARIETAL'!D347/10000</f>
        <v>0.1424</v>
      </c>
      <c r="E49" s="162">
        <f>+'[1]6.EXPORTACION VARIETAL'!D359/10000</f>
        <v>0.36630000000000001</v>
      </c>
      <c r="F49" s="162">
        <f>+'[1]6.EXPORTACION VARIETAL'!D371/10000</f>
        <v>0.57369999999999999</v>
      </c>
      <c r="G49" s="162">
        <f>+'[1]6.EXPORTACION VARIETAL'!D383/10000</f>
        <v>0.35270000000000001</v>
      </c>
      <c r="H49" s="226">
        <f>+'[1]6.EXPORTACION VARIETAL'!D395/10000</f>
        <v>0.14796500000000001</v>
      </c>
      <c r="I49" s="222">
        <f>+'[1]6.EXPORTACION VARIETAL'!D407/10000</f>
        <v>0.24970000000000001</v>
      </c>
      <c r="J49" s="7">
        <f t="shared" si="98"/>
        <v>0.68756124759233583</v>
      </c>
      <c r="K49" s="2"/>
      <c r="L49" s="42" t="s">
        <v>4</v>
      </c>
      <c r="M49" s="6">
        <f>+SUM('[1]6.EXPORTACION VARIETAL'!D312:D323)/10000</f>
        <v>2.3986079999999994</v>
      </c>
      <c r="N49" s="6">
        <f t="shared" ref="N49:S49" si="105">+SUM(C43:C49)+SUM(B50:B54)</f>
        <v>2.2387779999999999</v>
      </c>
      <c r="O49" s="6">
        <f t="shared" si="105"/>
        <v>2.0902000000000003</v>
      </c>
      <c r="P49" s="6">
        <f t="shared" si="105"/>
        <v>4.2266999999999992</v>
      </c>
      <c r="Q49" s="6">
        <f t="shared" si="105"/>
        <v>5.8773</v>
      </c>
      <c r="R49" s="6">
        <f t="shared" si="105"/>
        <v>6.1580999999999992</v>
      </c>
      <c r="S49" s="67">
        <f t="shared" si="105"/>
        <v>4.2267790000000005</v>
      </c>
      <c r="T49" s="37">
        <f t="shared" ref="T49" si="106">+SUM(I43:I49)+SUM(H50:H54)</f>
        <v>2.291512</v>
      </c>
      <c r="U49" s="78">
        <f t="shared" si="101"/>
        <v>-0.45785857268619923</v>
      </c>
      <c r="V49" s="7">
        <f t="shared" si="102"/>
        <v>1.856056651540694E-2</v>
      </c>
    </row>
    <row r="50" spans="1:22" x14ac:dyDescent="0.25">
      <c r="A50" s="42" t="s">
        <v>5</v>
      </c>
      <c r="B50" s="225">
        <f>+'[1]6.EXPORTACION VARIETAL'!D324/10000</f>
        <v>0.18362999999999999</v>
      </c>
      <c r="C50" s="162">
        <f>+'[1]6.EXPORTACION VARIETAL'!D336/10000</f>
        <v>0.2419</v>
      </c>
      <c r="D50" s="162">
        <f>+'[1]6.EXPORTACION VARIETAL'!D348/10000</f>
        <v>0.50009999999999999</v>
      </c>
      <c r="E50" s="162">
        <f>+'[1]6.EXPORTACION VARIETAL'!D360/10000</f>
        <v>0.19139999999999999</v>
      </c>
      <c r="F50" s="162">
        <f>+'[1]6.EXPORTACION VARIETAL'!D372/10000</f>
        <v>0.77600000000000002</v>
      </c>
      <c r="G50" s="162">
        <f>+'[1]6.EXPORTACION VARIETAL'!D384/10000</f>
        <v>0.3543</v>
      </c>
      <c r="H50" s="226">
        <f>+'[1]6.EXPORTACION VARIETAL'!D396/10000</f>
        <v>0.25749099999999997</v>
      </c>
      <c r="I50" s="222"/>
      <c r="J50" s="7"/>
      <c r="K50" s="2"/>
      <c r="L50" s="42" t="s">
        <v>5</v>
      </c>
      <c r="M50" s="6">
        <f>+SUM('[1]6.EXPORTACION VARIETAL'!D313:D324)/10000</f>
        <v>2.3478429999999997</v>
      </c>
      <c r="N50" s="6">
        <f t="shared" ref="N50:S50" si="107">+SUM(C43:C50)+SUM(B51:B54)</f>
        <v>2.2970479999999998</v>
      </c>
      <c r="O50" s="6">
        <f t="shared" si="107"/>
        <v>2.3483999999999998</v>
      </c>
      <c r="P50" s="6">
        <f t="shared" si="107"/>
        <v>3.9179999999999993</v>
      </c>
      <c r="Q50" s="6">
        <f t="shared" si="107"/>
        <v>6.4619</v>
      </c>
      <c r="R50" s="6">
        <f t="shared" si="107"/>
        <v>5.7363999999999997</v>
      </c>
      <c r="S50" s="67">
        <f t="shared" si="107"/>
        <v>4.1299700000000001</v>
      </c>
      <c r="T50" s="37"/>
      <c r="U50" s="78"/>
      <c r="V50" s="7"/>
    </row>
    <row r="51" spans="1:22" x14ac:dyDescent="0.25">
      <c r="A51" s="42" t="s">
        <v>6</v>
      </c>
      <c r="B51" s="225">
        <f>+'[1]6.EXPORTACION VARIETAL'!D325/10000</f>
        <v>0.21508899999999997</v>
      </c>
      <c r="C51" s="162">
        <f>+'[1]6.EXPORTACION VARIETAL'!D337/10000</f>
        <v>0.22389999999999999</v>
      </c>
      <c r="D51" s="162">
        <f>+'[1]6.EXPORTACION VARIETAL'!D349/10000</f>
        <v>0.26119999999999999</v>
      </c>
      <c r="E51" s="162">
        <f>+'[1]6.EXPORTACION VARIETAL'!D361/10000</f>
        <v>0.31950000000000001</v>
      </c>
      <c r="F51" s="162">
        <f>+'[1]6.EXPORTACION VARIETAL'!D373/10000</f>
        <v>0.44059999999999999</v>
      </c>
      <c r="G51" s="162">
        <f>+'[1]6.EXPORTACION VARIETAL'!D385/10000</f>
        <v>0.30359999999999998</v>
      </c>
      <c r="H51" s="226">
        <f>+'[1]6.EXPORTACION VARIETAL'!D397/10000</f>
        <v>0.21808000000000002</v>
      </c>
      <c r="I51" s="222"/>
      <c r="J51" s="7"/>
      <c r="K51" s="2"/>
      <c r="L51" s="42" t="s">
        <v>6</v>
      </c>
      <c r="M51" s="6">
        <f>+SUM('[1]6.EXPORTACION VARIETAL'!D314:D325)/10000</f>
        <v>2.3213409999999994</v>
      </c>
      <c r="N51" s="6">
        <f t="shared" ref="N51:S51" si="108">+SUM(C43:C51)+SUM(B52:B54)</f>
        <v>2.3058589999999999</v>
      </c>
      <c r="O51" s="6">
        <f t="shared" si="108"/>
        <v>2.3856999999999999</v>
      </c>
      <c r="P51" s="6">
        <f t="shared" si="108"/>
        <v>3.9762999999999997</v>
      </c>
      <c r="Q51" s="6">
        <f t="shared" si="108"/>
        <v>6.5829999999999993</v>
      </c>
      <c r="R51" s="6">
        <f t="shared" si="108"/>
        <v>5.5993999999999993</v>
      </c>
      <c r="S51" s="67">
        <f t="shared" si="108"/>
        <v>4.0444499999999994</v>
      </c>
      <c r="T51" s="37"/>
      <c r="U51" s="78"/>
      <c r="V51" s="7"/>
    </row>
    <row r="52" spans="1:22" x14ac:dyDescent="0.25">
      <c r="A52" s="42" t="s">
        <v>7</v>
      </c>
      <c r="B52" s="225">
        <f>+'[1]6.EXPORTACION VARIETAL'!D326/10000</f>
        <v>0.33435900000000002</v>
      </c>
      <c r="C52" s="162">
        <f>+'[1]6.EXPORTACION VARIETAL'!D338/10000</f>
        <v>0.19309999999999999</v>
      </c>
      <c r="D52" s="162">
        <f>+'[1]6.EXPORTACION VARIETAL'!D350/10000</f>
        <v>0.49120000000000003</v>
      </c>
      <c r="E52" s="162">
        <f>+'[1]6.EXPORTACION VARIETAL'!D362/10000</f>
        <v>0.60860000000000003</v>
      </c>
      <c r="F52" s="162">
        <f>+'[1]6.EXPORTACION VARIETAL'!D374/10000</f>
        <v>0.67789999999999995</v>
      </c>
      <c r="G52" s="162">
        <f>+'[1]6.EXPORTACION VARIETAL'!D386/10000</f>
        <v>0.44090000000000001</v>
      </c>
      <c r="H52" s="226">
        <f>+'[1]6.EXPORTACION VARIETAL'!D398/10000</f>
        <v>0.215141</v>
      </c>
      <c r="I52" s="222"/>
      <c r="J52" s="7"/>
      <c r="K52" s="2"/>
      <c r="L52" s="42" t="s">
        <v>7</v>
      </c>
      <c r="M52" s="6">
        <f>+SUM('[1]6.EXPORTACION VARIETAL'!D315:D326)/10000</f>
        <v>2.5037959999999999</v>
      </c>
      <c r="N52" s="6">
        <f t="shared" ref="N52:S52" si="109">+SUM(C43:C52)+SUM(B53:B54)</f>
        <v>2.1646000000000001</v>
      </c>
      <c r="O52" s="6">
        <f t="shared" si="109"/>
        <v>2.6837999999999997</v>
      </c>
      <c r="P52" s="6">
        <f t="shared" si="109"/>
        <v>4.0937000000000001</v>
      </c>
      <c r="Q52" s="6">
        <f t="shared" si="109"/>
        <v>6.6522999999999994</v>
      </c>
      <c r="R52" s="6">
        <f t="shared" si="109"/>
        <v>5.3623999999999992</v>
      </c>
      <c r="S52" s="67">
        <f t="shared" si="109"/>
        <v>3.8186910000000003</v>
      </c>
      <c r="T52" s="37"/>
      <c r="U52" s="78"/>
      <c r="V52" s="7"/>
    </row>
    <row r="53" spans="1:22" x14ac:dyDescent="0.25">
      <c r="A53" s="42" t="s">
        <v>8</v>
      </c>
      <c r="B53" s="225">
        <f>+'[1]6.EXPORTACION VARIETAL'!D327/10000</f>
        <v>0.1032</v>
      </c>
      <c r="C53" s="162">
        <f>+'[1]6.EXPORTACION VARIETAL'!D339/10000</f>
        <v>0.1056</v>
      </c>
      <c r="D53" s="162">
        <f>+'[1]6.EXPORTACION VARIETAL'!D351/10000</f>
        <v>0.22220000000000001</v>
      </c>
      <c r="E53" s="162">
        <f>+'[1]6.EXPORTACION VARIETAL'!D363/10000</f>
        <v>0.1757</v>
      </c>
      <c r="F53" s="162">
        <f>+'[1]6.EXPORTACION VARIETAL'!D375/10000</f>
        <v>0.38390000000000002</v>
      </c>
      <c r="G53" s="162">
        <f>+'[1]6.EXPORTACION VARIETAL'!D387/10000</f>
        <v>0.33329999999999999</v>
      </c>
      <c r="H53" s="226">
        <f>+'[1]6.EXPORTACION VARIETAL'!D399/10000</f>
        <v>0.2276</v>
      </c>
      <c r="I53" s="222"/>
      <c r="J53" s="7"/>
      <c r="K53" s="2"/>
      <c r="L53" s="42" t="s">
        <v>8</v>
      </c>
      <c r="M53" s="6">
        <f>+SUM('[1]6.EXPORTACION VARIETAL'!D316:D327)/10000</f>
        <v>2.4479700000000002</v>
      </c>
      <c r="N53" s="6">
        <f t="shared" ref="N53:S53" si="110">+SUM(C43:C53)+SUM(B54)</f>
        <v>2.1669999999999998</v>
      </c>
      <c r="O53" s="6">
        <f t="shared" si="110"/>
        <v>2.8003999999999998</v>
      </c>
      <c r="P53" s="6">
        <f t="shared" si="110"/>
        <v>4.0472000000000001</v>
      </c>
      <c r="Q53" s="6">
        <f t="shared" si="110"/>
        <v>6.8604999999999992</v>
      </c>
      <c r="R53" s="6">
        <f t="shared" si="110"/>
        <v>5.3117999999999999</v>
      </c>
      <c r="S53" s="67">
        <f t="shared" si="110"/>
        <v>3.7129909999999997</v>
      </c>
      <c r="T53" s="37"/>
      <c r="U53" s="78"/>
      <c r="V53" s="7"/>
    </row>
    <row r="54" spans="1:22" x14ac:dyDescent="0.25">
      <c r="A54" s="42" t="s">
        <v>9</v>
      </c>
      <c r="B54" s="225">
        <f>+'[1]6.EXPORTACION VARIETAL'!D328/10000</f>
        <v>0.21060000000000001</v>
      </c>
      <c r="C54" s="162">
        <f>+'[1]6.EXPORTACION VARIETAL'!D340/10000</f>
        <v>0.13439999999999999</v>
      </c>
      <c r="D54" s="162">
        <f>+'[1]6.EXPORTACION VARIETAL'!D352/10000</f>
        <v>0.72219999999999995</v>
      </c>
      <c r="E54" s="162">
        <f>+'[1]6.EXPORTACION VARIETAL'!D364/10000</f>
        <v>0.57289999999999996</v>
      </c>
      <c r="F54" s="162">
        <f>+'[1]6.EXPORTACION VARIETAL'!D376/10000</f>
        <v>0.6653</v>
      </c>
      <c r="G54" s="162">
        <f>+'[1]6.EXPORTACION VARIETAL'!D388/10000</f>
        <v>0.65839999999999999</v>
      </c>
      <c r="H54" s="226">
        <f>+'[1]6.EXPORTACION VARIETAL'!D400/10000</f>
        <v>0.26019999999999999</v>
      </c>
      <c r="I54" s="222"/>
      <c r="J54" s="7"/>
      <c r="K54" s="2"/>
      <c r="L54" s="42" t="s">
        <v>9</v>
      </c>
      <c r="M54" s="6">
        <f>+SUM('[1]6.EXPORTACION VARIETAL'!D317:D328)/10000</f>
        <v>2.5175810000000003</v>
      </c>
      <c r="N54" s="6">
        <f t="shared" ref="N54:S54" si="111">+SUM(C43:C54)</f>
        <v>2.0907999999999998</v>
      </c>
      <c r="O54" s="6">
        <f t="shared" si="111"/>
        <v>3.3881999999999999</v>
      </c>
      <c r="P54" s="6">
        <f t="shared" si="111"/>
        <v>3.8978999999999999</v>
      </c>
      <c r="Q54" s="6">
        <f t="shared" si="111"/>
        <v>6.9528999999999996</v>
      </c>
      <c r="R54" s="6">
        <f t="shared" si="111"/>
        <v>5.3048999999999999</v>
      </c>
      <c r="S54" s="67">
        <f t="shared" si="111"/>
        <v>3.3147909999999996</v>
      </c>
      <c r="T54" s="37"/>
      <c r="U54" s="78"/>
      <c r="V54" s="7"/>
    </row>
    <row r="55" spans="1:22" ht="25.5" x14ac:dyDescent="0.25">
      <c r="A55" s="53" t="s">
        <v>13</v>
      </c>
      <c r="B55" s="227">
        <f>SUM(B43:B54)</f>
        <v>2.5175810000000003</v>
      </c>
      <c r="C55" s="163">
        <f t="shared" ref="C55:G55" si="112">SUM(C43:C54)</f>
        <v>2.0907999999999998</v>
      </c>
      <c r="D55" s="163">
        <f t="shared" si="112"/>
        <v>3.3881999999999999</v>
      </c>
      <c r="E55" s="163">
        <f t="shared" si="112"/>
        <v>3.8978999999999999</v>
      </c>
      <c r="F55" s="163">
        <f t="shared" si="112"/>
        <v>6.9528999999999996</v>
      </c>
      <c r="G55" s="163">
        <f t="shared" si="112"/>
        <v>5.3048999999999999</v>
      </c>
      <c r="H55" s="228">
        <f t="shared" ref="H55" si="113">SUM(H43:H54)</f>
        <v>3.3147909999999996</v>
      </c>
      <c r="I55" s="228"/>
      <c r="J55" s="56"/>
      <c r="K55" s="3"/>
      <c r="L55" s="43" t="s">
        <v>14</v>
      </c>
      <c r="M55" s="46">
        <f>+AVERAGE(M43:M54)</f>
        <v>2.424919416666667</v>
      </c>
      <c r="N55" s="46">
        <f>+AVERAGE(N43:N54)</f>
        <v>2.3044913333333334</v>
      </c>
      <c r="O55" s="46">
        <f t="shared" ref="O55:T55" si="114">+AVERAGE(O43:O54)</f>
        <v>2.3429666666666669</v>
      </c>
      <c r="P55" s="46">
        <f t="shared" si="114"/>
        <v>3.8790499999999999</v>
      </c>
      <c r="Q55" s="46">
        <f t="shared" si="114"/>
        <v>5.6447583333333329</v>
      </c>
      <c r="R55" s="46">
        <f t="shared" si="114"/>
        <v>6.2171666666666674</v>
      </c>
      <c r="S55" s="237">
        <f t="shared" si="114"/>
        <v>4.2798924166666668</v>
      </c>
      <c r="T55" s="203">
        <f t="shared" si="114"/>
        <v>2.6956744285714289</v>
      </c>
      <c r="U55" s="79">
        <f>+S55/R55-1</f>
        <v>-0.31160082299010805</v>
      </c>
      <c r="V55" s="75">
        <f>+POWER(S55/N55,0.2)-1</f>
        <v>0.13180486039879713</v>
      </c>
    </row>
    <row r="56" spans="1:22" ht="25.5" x14ac:dyDescent="0.25">
      <c r="A56" s="57" t="s">
        <v>15</v>
      </c>
      <c r="B56" s="201">
        <f>+B55/B$163</f>
        <v>1.1561786770064798E-2</v>
      </c>
      <c r="C56" s="58">
        <f t="shared" ref="C56:G56" si="115">+C55/C$163</f>
        <v>1.0671484861476897E-2</v>
      </c>
      <c r="D56" s="58">
        <f t="shared" si="115"/>
        <v>1.7479932540110415E-2</v>
      </c>
      <c r="E56" s="58">
        <f t="shared" si="115"/>
        <v>1.8341384363027565E-2</v>
      </c>
      <c r="F56" s="58">
        <f t="shared" si="115"/>
        <v>2.6796030446093067E-2</v>
      </c>
      <c r="G56" s="58">
        <f t="shared" si="115"/>
        <v>1.9817548106557285E-2</v>
      </c>
      <c r="H56" s="195">
        <f t="shared" ref="H56" si="116">+H55/H$163</f>
        <v>1.4339595135045107E-2</v>
      </c>
      <c r="I56" s="193"/>
      <c r="J56" s="59"/>
      <c r="K56" s="3"/>
      <c r="L56" s="44" t="s">
        <v>15</v>
      </c>
      <c r="M56" s="48">
        <f>+M55/M$163</f>
        <v>1.1221906347583618E-2</v>
      </c>
      <c r="N56" s="48">
        <f t="shared" ref="N56:T56" si="117">+N55/N$163</f>
        <v>1.1180440068441677E-2</v>
      </c>
      <c r="O56" s="48">
        <f t="shared" si="117"/>
        <v>1.2221945799185393E-2</v>
      </c>
      <c r="P56" s="48">
        <f t="shared" si="117"/>
        <v>1.8889581414982173E-2</v>
      </c>
      <c r="Q56" s="48">
        <f t="shared" si="117"/>
        <v>2.3902032334899091E-2</v>
      </c>
      <c r="R56" s="48">
        <f t="shared" si="117"/>
        <v>2.3391718254425872E-2</v>
      </c>
      <c r="S56" s="195">
        <f t="shared" si="117"/>
        <v>1.6908707933511024E-2</v>
      </c>
      <c r="T56" s="193">
        <f t="shared" si="117"/>
        <v>1.2708336798937469E-2</v>
      </c>
      <c r="U56" s="72"/>
      <c r="V56" s="76"/>
    </row>
    <row r="57" spans="1:22" ht="26.25" thickBot="1" x14ac:dyDescent="0.3">
      <c r="A57" s="60" t="s">
        <v>12</v>
      </c>
      <c r="B57" s="202"/>
      <c r="C57" s="62">
        <f>+C55/B55-1</f>
        <v>-0.16952026568360679</v>
      </c>
      <c r="D57" s="62">
        <f t="shared" ref="D57:H57" si="118">+D55/C55-1</f>
        <v>0.62052802754926351</v>
      </c>
      <c r="E57" s="62">
        <f t="shared" si="118"/>
        <v>0.1504338586860281</v>
      </c>
      <c r="F57" s="62">
        <f t="shared" si="118"/>
        <v>0.78375535544780517</v>
      </c>
      <c r="G57" s="62">
        <f t="shared" si="118"/>
        <v>-0.23702340030778524</v>
      </c>
      <c r="H57" s="196">
        <f t="shared" si="118"/>
        <v>-0.37514543158212221</v>
      </c>
      <c r="I57" s="192"/>
      <c r="J57" s="63"/>
      <c r="K57" s="2"/>
      <c r="L57" s="45" t="s">
        <v>12</v>
      </c>
      <c r="M57" s="49"/>
      <c r="N57" s="50">
        <f>+N55/M55-1</f>
        <v>-4.966271559608193E-2</v>
      </c>
      <c r="O57" s="50">
        <f t="shared" ref="O57:Q57" si="119">+O55/N55-1</f>
        <v>1.6695803007287013E-2</v>
      </c>
      <c r="P57" s="50">
        <f t="shared" si="119"/>
        <v>0.65561467654967331</v>
      </c>
      <c r="Q57" s="50">
        <f t="shared" si="119"/>
        <v>0.45519091873869444</v>
      </c>
      <c r="R57" s="50">
        <f t="shared" ref="R57" si="120">+R55/Q55-1</f>
        <v>0.10140528602494081</v>
      </c>
      <c r="S57" s="196">
        <f t="shared" ref="S57" si="121">+S55/R55-1</f>
        <v>-0.31160082299010805</v>
      </c>
      <c r="T57" s="192">
        <f t="shared" ref="T57" si="122">+T55/S55-1</f>
        <v>-0.37015369403352516</v>
      </c>
      <c r="U57" s="73"/>
      <c r="V57" s="52"/>
    </row>
    <row r="58" spans="1:22" ht="15.75" thickBot="1" x14ac:dyDescent="0.3"/>
    <row r="59" spans="1:22" ht="15.75" thickBot="1" x14ac:dyDescent="0.3">
      <c r="A59" s="274" t="s">
        <v>54</v>
      </c>
      <c r="B59" s="275"/>
      <c r="C59" s="275"/>
      <c r="D59" s="275"/>
      <c r="E59" s="275"/>
      <c r="F59" s="275"/>
      <c r="G59" s="275"/>
      <c r="H59" s="275"/>
      <c r="I59" s="275"/>
      <c r="J59" s="276"/>
      <c r="K59" s="2"/>
      <c r="L59" s="274" t="s">
        <v>55</v>
      </c>
      <c r="M59" s="275"/>
      <c r="N59" s="275"/>
      <c r="O59" s="275"/>
      <c r="P59" s="275"/>
      <c r="Q59" s="275"/>
      <c r="R59" s="275"/>
      <c r="S59" s="275"/>
      <c r="T59" s="275"/>
      <c r="U59" s="275"/>
      <c r="V59" s="276"/>
    </row>
    <row r="60" spans="1:22" ht="38.25" x14ac:dyDescent="0.25">
      <c r="A60" s="38"/>
      <c r="B60" s="197">
        <v>2016</v>
      </c>
      <c r="C60" s="39">
        <f>+B60+1</f>
        <v>2017</v>
      </c>
      <c r="D60" s="39">
        <f t="shared" ref="D60:G60" si="123">+C60+1</f>
        <v>2018</v>
      </c>
      <c r="E60" s="39">
        <f t="shared" si="123"/>
        <v>2019</v>
      </c>
      <c r="F60" s="39">
        <f t="shared" si="123"/>
        <v>2020</v>
      </c>
      <c r="G60" s="39">
        <f t="shared" si="123"/>
        <v>2021</v>
      </c>
      <c r="H60" s="198">
        <v>2022</v>
      </c>
      <c r="I60" s="40">
        <v>2023</v>
      </c>
      <c r="J60" s="41" t="s">
        <v>16</v>
      </c>
      <c r="K60" s="2"/>
      <c r="L60" s="65"/>
      <c r="M60" s="64">
        <v>2016</v>
      </c>
      <c r="N60" s="64">
        <f>+M60+1</f>
        <v>2017</v>
      </c>
      <c r="O60" s="64">
        <f t="shared" ref="O60:R60" si="124">+N60+1</f>
        <v>2018</v>
      </c>
      <c r="P60" s="64">
        <f t="shared" si="124"/>
        <v>2019</v>
      </c>
      <c r="Q60" s="64">
        <f t="shared" si="124"/>
        <v>2020</v>
      </c>
      <c r="R60" s="64">
        <f t="shared" si="124"/>
        <v>2021</v>
      </c>
      <c r="S60" s="198">
        <v>2022</v>
      </c>
      <c r="T60" s="40">
        <v>2023</v>
      </c>
      <c r="U60" s="77" t="s">
        <v>16</v>
      </c>
      <c r="V60" s="74" t="s">
        <v>21</v>
      </c>
    </row>
    <row r="61" spans="1:22" x14ac:dyDescent="0.25">
      <c r="A61" s="42" t="s">
        <v>10</v>
      </c>
      <c r="B61" s="225">
        <f>+'[1]6.EXPORTACION VARIETAL'!E317/10000</f>
        <v>0.36461900000000003</v>
      </c>
      <c r="C61" s="162">
        <f>+'[1]6.EXPORTACION VARIETAL'!E329/10000</f>
        <v>0.29299999999999998</v>
      </c>
      <c r="D61" s="162">
        <f>+'[1]6.EXPORTACION VARIETAL'!E341/10000</f>
        <v>0.1641</v>
      </c>
      <c r="E61" s="162">
        <f>+'[1]6.EXPORTACION VARIETAL'!E353/10000</f>
        <v>0.46289999999999998</v>
      </c>
      <c r="F61" s="162">
        <f>+'[1]6.EXPORTACION VARIETAL'!E365/10000</f>
        <v>0.82930000000000004</v>
      </c>
      <c r="G61" s="162">
        <f>+'[1]6.EXPORTACION VARIETAL'!E377/10000</f>
        <v>0.86960000000000004</v>
      </c>
      <c r="H61" s="226">
        <f>+'[1]6.EXPORTACION VARIETAL'!E389/10000</f>
        <v>0.1804</v>
      </c>
      <c r="I61" s="222">
        <f>+'[1]6.EXPORTACION VARIETAL'!E401/10000</f>
        <v>0.1386</v>
      </c>
      <c r="J61" s="7">
        <f>+I61/H61-1</f>
        <v>-0.23170731707317072</v>
      </c>
      <c r="K61" s="2"/>
      <c r="L61" s="42" t="s">
        <v>10</v>
      </c>
      <c r="M61" s="6">
        <f>+SUM('[1]6.EXPORTACION VARIETAL'!E306:E317)/10000</f>
        <v>4.4661850000000003</v>
      </c>
      <c r="N61" s="6">
        <f>+SUM(C61)+SUM(B62:B72)</f>
        <v>3.9136039999999994</v>
      </c>
      <c r="O61" s="6">
        <f>+SUM(D61)+SUM(C62:C72)</f>
        <v>2.85</v>
      </c>
      <c r="P61" s="6">
        <f>+SUM(E61)+SUM(D62:D72)</f>
        <v>4.0251000000000001</v>
      </c>
      <c r="Q61" s="6">
        <f t="shared" ref="Q61" si="125">+SUM(F61)+SUM(E62:E72)</f>
        <v>6.5857000000000001</v>
      </c>
      <c r="R61" s="6">
        <f t="shared" ref="R61" si="126">+SUM(G61)+SUM(F62:F72)</f>
        <v>8.4357000000000006</v>
      </c>
      <c r="S61" s="67">
        <f t="shared" ref="S61" si="127">+SUM(H61)+SUM(G62:G72)</f>
        <v>5.3573999999999993</v>
      </c>
      <c r="T61" s="37">
        <f t="shared" ref="T61" si="128">+SUM(I61)+SUM(H62:H72)</f>
        <v>2.0381209999999998</v>
      </c>
      <c r="U61" s="78">
        <f>+T61/S61-1</f>
        <v>-0.61956900735431364</v>
      </c>
      <c r="V61" s="7">
        <f>+POWER(T61/O61,0.2)-1</f>
        <v>-6.4859167332178114E-2</v>
      </c>
    </row>
    <row r="62" spans="1:22" x14ac:dyDescent="0.25">
      <c r="A62" s="42" t="s">
        <v>11</v>
      </c>
      <c r="B62" s="225">
        <f>+'[1]6.EXPORTACION VARIETAL'!E318/10000</f>
        <v>0.47260799999999997</v>
      </c>
      <c r="C62" s="162">
        <f>+'[1]6.EXPORTACION VARIETAL'!E330/10000</f>
        <v>0.35610000000000003</v>
      </c>
      <c r="D62" s="162">
        <f>+'[1]6.EXPORTACION VARIETAL'!E342/10000</f>
        <v>0.2271</v>
      </c>
      <c r="E62" s="162">
        <f>+'[1]6.EXPORTACION VARIETAL'!E354/10000</f>
        <v>0.57410000000000005</v>
      </c>
      <c r="F62" s="162">
        <f>+'[1]6.EXPORTACION VARIETAL'!E366/10000</f>
        <v>0.41610000000000003</v>
      </c>
      <c r="G62" s="162">
        <f>+'[1]6.EXPORTACION VARIETAL'!E378/10000</f>
        <v>0.39460000000000001</v>
      </c>
      <c r="H62" s="226">
        <f>+'[1]6.EXPORTACION VARIETAL'!E390/10000</f>
        <v>0.19220000000000001</v>
      </c>
      <c r="I62" s="222">
        <f>+'[1]6.EXPORTACION VARIETAL'!E402/10000</f>
        <v>0.105</v>
      </c>
      <c r="J62" s="7">
        <f>+I62/H62-1</f>
        <v>-0.45369406867845996</v>
      </c>
      <c r="K62" s="2"/>
      <c r="L62" s="42" t="s">
        <v>11</v>
      </c>
      <c r="M62" s="6">
        <f>+SUM('[1]6.EXPORTACION VARIETAL'!E307:E318)/10000</f>
        <v>4.5836930000000011</v>
      </c>
      <c r="N62" s="6">
        <f>+SUM(C61:C62)+SUM(B63:B72)</f>
        <v>3.7970959999999998</v>
      </c>
      <c r="O62" s="6">
        <f>+SUM(D61:D62)+SUM(C63:C72)</f>
        <v>2.7210000000000001</v>
      </c>
      <c r="P62" s="6">
        <f>+SUM(E61:E62)+SUM(D63:D72)</f>
        <v>4.3720999999999997</v>
      </c>
      <c r="Q62" s="6">
        <f t="shared" ref="Q62" si="129">+SUM(F61:F62)+SUM(E63:E72)</f>
        <v>6.4277000000000006</v>
      </c>
      <c r="R62" s="6">
        <f t="shared" ref="R62" si="130">+SUM(G61:G62)+SUM(F63:F72)</f>
        <v>8.414200000000001</v>
      </c>
      <c r="S62" s="67">
        <f t="shared" ref="S62" si="131">+SUM(H61:H62)+SUM(G63:G72)</f>
        <v>5.1549999999999994</v>
      </c>
      <c r="T62" s="37">
        <f t="shared" ref="T62" si="132">+SUM(I61:I62)+SUM(H63:H72)</f>
        <v>1.9509209999999999</v>
      </c>
      <c r="U62" s="78">
        <f>+T62/S62-1</f>
        <v>-0.62154781765276423</v>
      </c>
      <c r="V62" s="7">
        <f>+POWER(T62/O62,0.2)-1</f>
        <v>-6.4374115271476851E-2</v>
      </c>
    </row>
    <row r="63" spans="1:22" x14ac:dyDescent="0.25">
      <c r="A63" s="42" t="s">
        <v>0</v>
      </c>
      <c r="B63" s="225">
        <f>+'[1]6.EXPORTACION VARIETAL'!E319/10000</f>
        <v>0.39641500000000002</v>
      </c>
      <c r="C63" s="162">
        <f>+'[1]6.EXPORTACION VARIETAL'!E331/10000</f>
        <v>0.18779999999999999</v>
      </c>
      <c r="D63" s="162">
        <f>+'[1]6.EXPORTACION VARIETAL'!E343/10000</f>
        <v>0.1638</v>
      </c>
      <c r="E63" s="162">
        <f>+'[1]6.EXPORTACION VARIETAL'!E355/10000</f>
        <v>0.4017</v>
      </c>
      <c r="F63" s="162">
        <f>+'[1]6.EXPORTACION VARIETAL'!E367/10000</f>
        <v>0.67569999999999997</v>
      </c>
      <c r="G63" s="162">
        <f>+'[1]6.EXPORTACION VARIETAL'!E379/10000</f>
        <v>0.66759999999999997</v>
      </c>
      <c r="H63" s="226">
        <f>+'[1]6.EXPORTACION VARIETAL'!E391/10000</f>
        <v>9.6070000000000003E-2</v>
      </c>
      <c r="I63" s="222">
        <f>+'[1]6.EXPORTACION VARIETAL'!E403/10000</f>
        <v>0.16</v>
      </c>
      <c r="J63" s="7">
        <f>+I63/H63-1</f>
        <v>0.66545227438326227</v>
      </c>
      <c r="K63" s="2"/>
      <c r="L63" s="42" t="s">
        <v>0</v>
      </c>
      <c r="M63" s="6">
        <f>+SUM('[1]6.EXPORTACION VARIETAL'!E308:E319)/10000</f>
        <v>4.612108000000001</v>
      </c>
      <c r="N63" s="6">
        <f>+SUM(C61:C63)+SUM(B64:B72)</f>
        <v>3.5884809999999998</v>
      </c>
      <c r="O63" s="6">
        <f>+SUM(D61:D63)+SUM(C64:C72)</f>
        <v>2.6970000000000001</v>
      </c>
      <c r="P63" s="6">
        <f>+SUM(E61:E63)+SUM(D64:D72)</f>
        <v>4.6100000000000003</v>
      </c>
      <c r="Q63" s="6">
        <f t="shared" ref="Q63" si="133">+SUM(F61:F63)+SUM(E64:E72)</f>
        <v>6.7017000000000007</v>
      </c>
      <c r="R63" s="6">
        <f t="shared" ref="R63" si="134">+SUM(G61:G63)+SUM(F64:F72)</f>
        <v>8.4060999999999986</v>
      </c>
      <c r="S63" s="67">
        <f t="shared" ref="S63" si="135">+SUM(H61:H63)+SUM(G64:G72)</f>
        <v>4.5834699999999993</v>
      </c>
      <c r="T63" s="37">
        <f t="shared" ref="T63" si="136">+SUM(I61:I63)+SUM(H64:H72)</f>
        <v>2.0148509999999997</v>
      </c>
      <c r="U63" s="78">
        <f>+T63/S63-1</f>
        <v>-0.5604092532513576</v>
      </c>
      <c r="V63" s="7">
        <f>+POWER(T63/O63,0.2)-1</f>
        <v>-5.6650990569788173E-2</v>
      </c>
    </row>
    <row r="64" spans="1:22" x14ac:dyDescent="0.25">
      <c r="A64" s="42" t="s">
        <v>1</v>
      </c>
      <c r="B64" s="225">
        <f>+'[1]6.EXPORTACION VARIETAL'!E320/10000</f>
        <v>0.35247399999999995</v>
      </c>
      <c r="C64" s="162">
        <f>+'[1]6.EXPORTACION VARIETAL'!E332/10000</f>
        <v>0.23499999999999999</v>
      </c>
      <c r="D64" s="162">
        <f>+'[1]6.EXPORTACION VARIETAL'!E344/10000</f>
        <v>0.19800000000000001</v>
      </c>
      <c r="E64" s="162">
        <f>+'[1]6.EXPORTACION VARIETAL'!E356/10000</f>
        <v>0.77380000000000004</v>
      </c>
      <c r="F64" s="162">
        <f>+'[1]6.EXPORTACION VARIETAL'!E368/10000</f>
        <v>0.81779999999999997</v>
      </c>
      <c r="G64" s="162">
        <f>+'[1]6.EXPORTACION VARIETAL'!E380/10000</f>
        <v>0.76570000000000005</v>
      </c>
      <c r="H64" s="226">
        <f>+'[1]6.EXPORTACION VARIETAL'!E392/10000</f>
        <v>0.16080999999999998</v>
      </c>
      <c r="I64" s="222">
        <f>+'[1]6.EXPORTACION VARIETAL'!E404/10000</f>
        <v>0.1234</v>
      </c>
      <c r="J64" s="7">
        <f t="shared" ref="J64" si="137">+I64/H64-1</f>
        <v>-0.23263478639388091</v>
      </c>
      <c r="K64" s="2"/>
      <c r="L64" s="42" t="s">
        <v>1</v>
      </c>
      <c r="M64" s="6">
        <f>+SUM('[1]6.EXPORTACION VARIETAL'!E309:E320)/10000</f>
        <v>4.435582000000001</v>
      </c>
      <c r="N64" s="6">
        <f t="shared" ref="N64:S64" si="138">+SUM(C61:C64)+SUM(B65:B72)</f>
        <v>3.4710069999999997</v>
      </c>
      <c r="O64" s="6">
        <f t="shared" si="138"/>
        <v>2.6599999999999997</v>
      </c>
      <c r="P64" s="6">
        <f t="shared" si="138"/>
        <v>5.1858000000000004</v>
      </c>
      <c r="Q64" s="6">
        <f t="shared" si="138"/>
        <v>6.7457000000000003</v>
      </c>
      <c r="R64" s="6">
        <f t="shared" si="138"/>
        <v>8.3539999999999992</v>
      </c>
      <c r="S64" s="67">
        <f t="shared" si="138"/>
        <v>3.9785799999999996</v>
      </c>
      <c r="T64" s="37">
        <f t="shared" ref="T64" si="139">+SUM(I61:I64)+SUM(H65:H72)</f>
        <v>1.977441</v>
      </c>
      <c r="U64" s="78">
        <f>+T64/S64-1</f>
        <v>-0.50297819825163748</v>
      </c>
      <c r="V64" s="7">
        <f>+POWER(T64/O64,0.2)-1</f>
        <v>-5.7580248560301306E-2</v>
      </c>
    </row>
    <row r="65" spans="1:22" x14ac:dyDescent="0.25">
      <c r="A65" s="42" t="s">
        <v>2</v>
      </c>
      <c r="B65" s="225">
        <f>+'[1]6.EXPORTACION VARIETAL'!E321/10000</f>
        <v>0.37041199999999996</v>
      </c>
      <c r="C65" s="162">
        <f>+'[1]6.EXPORTACION VARIETAL'!E333/10000</f>
        <v>0.1804</v>
      </c>
      <c r="D65" s="162">
        <f>+'[1]6.EXPORTACION VARIETAL'!E345/10000</f>
        <v>0.18129999999999999</v>
      </c>
      <c r="E65" s="162">
        <f>+'[1]6.EXPORTACION VARIETAL'!E357/10000</f>
        <v>0.62549999999999994</v>
      </c>
      <c r="F65" s="162">
        <f>+'[1]6.EXPORTACION VARIETAL'!E369/10000</f>
        <v>1.0846</v>
      </c>
      <c r="G65" s="162">
        <f>+'[1]6.EXPORTACION VARIETAL'!E381/10000</f>
        <v>0.4325</v>
      </c>
      <c r="H65" s="226">
        <f>+'[1]6.EXPORTACION VARIETAL'!E393/10000</f>
        <v>8.5294000000000009E-2</v>
      </c>
      <c r="I65" s="222">
        <f>+'[1]6.EXPORTACION VARIETAL'!E405/10000</f>
        <v>0.15010000000000001</v>
      </c>
      <c r="J65" s="7">
        <f t="shared" ref="J65:J67" si="140">+I65/H65-1</f>
        <v>0.75979553075245621</v>
      </c>
      <c r="K65" s="2"/>
      <c r="L65" s="42" t="s">
        <v>2</v>
      </c>
      <c r="M65" s="6">
        <f>+SUM('[1]6.EXPORTACION VARIETAL'!E310:E321)/10000</f>
        <v>4.5683500000000015</v>
      </c>
      <c r="N65" s="6">
        <f t="shared" ref="N65:S65" si="141">+SUM(C61:C65)+SUM(B66:B72)</f>
        <v>3.2809949999999999</v>
      </c>
      <c r="O65" s="6">
        <f t="shared" si="141"/>
        <v>2.6608999999999998</v>
      </c>
      <c r="P65" s="6">
        <f t="shared" si="141"/>
        <v>5.6300000000000008</v>
      </c>
      <c r="Q65" s="6">
        <f t="shared" si="141"/>
        <v>7.2048000000000005</v>
      </c>
      <c r="R65" s="6">
        <f t="shared" si="141"/>
        <v>7.7019000000000002</v>
      </c>
      <c r="S65" s="67">
        <f t="shared" si="141"/>
        <v>3.6313740000000001</v>
      </c>
      <c r="T65" s="37">
        <f t="shared" ref="T65" si="142">+SUM(I61:I65)+SUM(H66:H72)</f>
        <v>2.0422469999999997</v>
      </c>
      <c r="U65" s="78">
        <f t="shared" ref="U65:U67" si="143">+T65/S65-1</f>
        <v>-0.43761039209951946</v>
      </c>
      <c r="V65" s="7">
        <f t="shared" ref="V65:V67" si="144">+POWER(T65/O65,0.2)-1</f>
        <v>-5.1546720275944424E-2</v>
      </c>
    </row>
    <row r="66" spans="1:22" x14ac:dyDescent="0.25">
      <c r="A66" s="42" t="s">
        <v>3</v>
      </c>
      <c r="B66" s="225">
        <f>+'[1]6.EXPORTACION VARIETAL'!E322/10000</f>
        <v>0.32368600000000003</v>
      </c>
      <c r="C66" s="162">
        <f>+'[1]6.EXPORTACION VARIETAL'!E334/10000</f>
        <v>0.24809999999999999</v>
      </c>
      <c r="D66" s="162">
        <f>+'[1]6.EXPORTACION VARIETAL'!E346/10000</f>
        <v>0.1804</v>
      </c>
      <c r="E66" s="162">
        <f>+'[1]6.EXPORTACION VARIETAL'!E358/10000</f>
        <v>0.25219999999999998</v>
      </c>
      <c r="F66" s="162">
        <f>+'[1]6.EXPORTACION VARIETAL'!E370/10000</f>
        <v>0.34789999999999999</v>
      </c>
      <c r="G66" s="162">
        <f>+'[1]6.EXPORTACION VARIETAL'!E382/10000</f>
        <v>0.49559999999999998</v>
      </c>
      <c r="H66" s="226">
        <f>+'[1]6.EXPORTACION VARIETAL'!E394/10000</f>
        <v>0.212945</v>
      </c>
      <c r="I66" s="222">
        <f>+'[1]6.EXPORTACION VARIETAL'!E406/10000</f>
        <v>0.1449</v>
      </c>
      <c r="J66" s="7">
        <f t="shared" si="140"/>
        <v>-0.31954260489797837</v>
      </c>
      <c r="K66" s="2"/>
      <c r="L66" s="42" t="s">
        <v>3</v>
      </c>
      <c r="M66" s="6">
        <f>+SUM('[1]6.EXPORTACION VARIETAL'!E311:E322)/10000</f>
        <v>4.2809650000000019</v>
      </c>
      <c r="N66" s="6">
        <f>+SUM(C61:C66)+SUM(B67:B72)</f>
        <v>3.2054090000000004</v>
      </c>
      <c r="O66" s="6">
        <f>+SUM(D61:D66)+SUM(C67:C72)</f>
        <v>2.5931999999999999</v>
      </c>
      <c r="P66" s="6">
        <f>+SUM(E61:E66)+SUM(D67:D72)</f>
        <v>5.7018000000000004</v>
      </c>
      <c r="Q66" s="6">
        <f>+SUM(F61:F66)+SUM(E67:E72)</f>
        <v>7.3005000000000004</v>
      </c>
      <c r="R66" s="6">
        <f>+SUM(G61:G66)+SUM(F67:F72)</f>
        <v>7.8496000000000006</v>
      </c>
      <c r="S66" s="67">
        <f t="shared" ref="S66" si="145">+SUM(H61:H66)+SUM(G67:G72)</f>
        <v>3.348719</v>
      </c>
      <c r="T66" s="37">
        <f t="shared" ref="T66" si="146">+SUM(I61:I66)+SUM(H67:H72)</f>
        <v>1.974202</v>
      </c>
      <c r="U66" s="78">
        <f t="shared" si="143"/>
        <v>-0.4104605372979937</v>
      </c>
      <c r="V66" s="7">
        <f t="shared" si="144"/>
        <v>-5.3084741205778552E-2</v>
      </c>
    </row>
    <row r="67" spans="1:22" x14ac:dyDescent="0.25">
      <c r="A67" s="42" t="s">
        <v>4</v>
      </c>
      <c r="B67" s="225">
        <f>+'[1]6.EXPORTACION VARIETAL'!E323/10000</f>
        <v>0.31797600000000004</v>
      </c>
      <c r="C67" s="162">
        <f>+'[1]6.EXPORTACION VARIETAL'!E335/10000</f>
        <v>0.30459999999999998</v>
      </c>
      <c r="D67" s="162">
        <f>+'[1]6.EXPORTACION VARIETAL'!E347/10000</f>
        <v>0.57210000000000005</v>
      </c>
      <c r="E67" s="162">
        <f>+'[1]6.EXPORTACION VARIETAL'!E359/10000</f>
        <v>0.5474</v>
      </c>
      <c r="F67" s="162">
        <f>+'[1]6.EXPORTACION VARIETAL'!E371/10000</f>
        <v>0.307</v>
      </c>
      <c r="G67" s="162">
        <f>+'[1]6.EXPORTACION VARIETAL'!E383/10000</f>
        <v>0.72629999999999995</v>
      </c>
      <c r="H67" s="226">
        <f>+'[1]6.EXPORTACION VARIETAL'!E395/10000</f>
        <v>0.12280899999999999</v>
      </c>
      <c r="I67" s="222">
        <f>+'[1]6.EXPORTACION VARIETAL'!E407/10000</f>
        <v>6.8000000000000005E-2</v>
      </c>
      <c r="J67" s="7">
        <f t="shared" si="140"/>
        <v>-0.44629465267203539</v>
      </c>
      <c r="K67" s="2"/>
      <c r="L67" s="42" t="s">
        <v>4</v>
      </c>
      <c r="M67" s="6">
        <f>+SUM('[1]6.EXPORTACION VARIETAL'!E312:E323)/10000</f>
        <v>4.084284000000002</v>
      </c>
      <c r="N67" s="6">
        <f t="shared" ref="N67:S67" si="147">+SUM(C61:C67)+SUM(B68:B72)</f>
        <v>3.1920330000000003</v>
      </c>
      <c r="O67" s="6">
        <f t="shared" si="147"/>
        <v>2.8607</v>
      </c>
      <c r="P67" s="6">
        <f t="shared" si="147"/>
        <v>5.6771000000000011</v>
      </c>
      <c r="Q67" s="6">
        <f t="shared" si="147"/>
        <v>7.0601000000000003</v>
      </c>
      <c r="R67" s="6">
        <f t="shared" si="147"/>
        <v>8.2688999999999986</v>
      </c>
      <c r="S67" s="67">
        <f t="shared" si="147"/>
        <v>2.745228</v>
      </c>
      <c r="T67" s="37">
        <f t="shared" ref="T67" si="148">+SUM(I61:I67)+SUM(H68:H72)</f>
        <v>1.9193929999999999</v>
      </c>
      <c r="U67" s="78">
        <f t="shared" si="143"/>
        <v>-0.30082565091132685</v>
      </c>
      <c r="V67" s="7">
        <f t="shared" si="144"/>
        <v>-7.6709603911555901E-2</v>
      </c>
    </row>
    <row r="68" spans="1:22" x14ac:dyDescent="0.25">
      <c r="A68" s="42" t="s">
        <v>5</v>
      </c>
      <c r="B68" s="225">
        <f>+'[1]6.EXPORTACION VARIETAL'!E324/10000</f>
        <v>0.34420500000000004</v>
      </c>
      <c r="C68" s="162">
        <f>+'[1]6.EXPORTACION VARIETAL'!E336/10000</f>
        <v>0.28179999999999999</v>
      </c>
      <c r="D68" s="162">
        <f>+'[1]6.EXPORTACION VARIETAL'!E348/10000</f>
        <v>0.6643</v>
      </c>
      <c r="E68" s="162">
        <f>+'[1]6.EXPORTACION VARIETAL'!E360/10000</f>
        <v>0.29549999999999998</v>
      </c>
      <c r="F68" s="162">
        <f>+'[1]6.EXPORTACION VARIETAL'!E372/10000</f>
        <v>1.216</v>
      </c>
      <c r="G68" s="162">
        <f>+'[1]6.EXPORTACION VARIETAL'!E384/10000</f>
        <v>0.41489999999999999</v>
      </c>
      <c r="H68" s="226">
        <f>+'[1]6.EXPORTACION VARIETAL'!E396/10000</f>
        <v>0.25366300000000003</v>
      </c>
      <c r="I68" s="222"/>
      <c r="J68" s="7"/>
      <c r="K68" s="2"/>
      <c r="L68" s="42" t="s">
        <v>5</v>
      </c>
      <c r="M68" s="6">
        <f>+SUM('[1]6.EXPORTACION VARIETAL'!E313:E324)/10000</f>
        <v>4.1320810000000012</v>
      </c>
      <c r="N68" s="6">
        <f t="shared" ref="N68:S68" si="149">+SUM(C61:C68)+SUM(B69:B72)</f>
        <v>3.1296279999999999</v>
      </c>
      <c r="O68" s="6">
        <f t="shared" si="149"/>
        <v>3.2431999999999999</v>
      </c>
      <c r="P68" s="6">
        <f t="shared" si="149"/>
        <v>5.3083000000000009</v>
      </c>
      <c r="Q68" s="6">
        <f t="shared" si="149"/>
        <v>7.9806000000000008</v>
      </c>
      <c r="R68" s="6">
        <f t="shared" si="149"/>
        <v>7.4678000000000004</v>
      </c>
      <c r="S68" s="67">
        <f t="shared" si="149"/>
        <v>2.5839910000000001</v>
      </c>
      <c r="T68" s="37"/>
      <c r="U68" s="78"/>
      <c r="V68" s="7"/>
    </row>
    <row r="69" spans="1:22" x14ac:dyDescent="0.25">
      <c r="A69" s="42" t="s">
        <v>6</v>
      </c>
      <c r="B69" s="225">
        <f>+'[1]6.EXPORTACION VARIETAL'!E325/10000</f>
        <v>0.33649299999999999</v>
      </c>
      <c r="C69" s="162">
        <f>+'[1]6.EXPORTACION VARIETAL'!E337/10000</f>
        <v>0.12809999999999999</v>
      </c>
      <c r="D69" s="162">
        <f>+'[1]6.EXPORTACION VARIETAL'!E349/10000</f>
        <v>0.2034</v>
      </c>
      <c r="E69" s="162">
        <f>+'[1]6.EXPORTACION VARIETAL'!E361/10000</f>
        <v>0.22739999999999999</v>
      </c>
      <c r="F69" s="162">
        <f>+'[1]6.EXPORTACION VARIETAL'!E373/10000</f>
        <v>0.43959999999999999</v>
      </c>
      <c r="G69" s="162">
        <f>+'[1]6.EXPORTACION VARIETAL'!E385/10000</f>
        <v>0.31119999999999998</v>
      </c>
      <c r="H69" s="226">
        <f>+'[1]6.EXPORTACION VARIETAL'!E397/10000</f>
        <v>0.159083</v>
      </c>
      <c r="I69" s="222"/>
      <c r="J69" s="7"/>
      <c r="K69" s="2"/>
      <c r="L69" s="42" t="s">
        <v>6</v>
      </c>
      <c r="M69" s="6">
        <f>+SUM('[1]6.EXPORTACION VARIETAL'!E314:E325)/10000</f>
        <v>4.0751070000000018</v>
      </c>
      <c r="N69" s="6">
        <f t="shared" ref="N69:S69" si="150">+SUM(C61:C69)+SUM(B70:B72)</f>
        <v>2.9212349999999994</v>
      </c>
      <c r="O69" s="6">
        <f t="shared" si="150"/>
        <v>3.3185000000000002</v>
      </c>
      <c r="P69" s="6">
        <f t="shared" si="150"/>
        <v>5.3323000000000009</v>
      </c>
      <c r="Q69" s="6">
        <f t="shared" si="150"/>
        <v>8.1928000000000001</v>
      </c>
      <c r="R69" s="6">
        <f t="shared" si="150"/>
        <v>7.3394000000000004</v>
      </c>
      <c r="S69" s="67">
        <f t="shared" si="150"/>
        <v>2.4318740000000001</v>
      </c>
      <c r="T69" s="37"/>
      <c r="U69" s="78"/>
      <c r="V69" s="7"/>
    </row>
    <row r="70" spans="1:22" x14ac:dyDescent="0.25">
      <c r="A70" s="42" t="s">
        <v>7</v>
      </c>
      <c r="B70" s="225">
        <f>+'[1]6.EXPORTACION VARIETAL'!E326/10000</f>
        <v>0.315635</v>
      </c>
      <c r="C70" s="162">
        <f>+'[1]6.EXPORTACION VARIETAL'!E338/10000</f>
        <v>0.19109999999999999</v>
      </c>
      <c r="D70" s="162">
        <f>+'[1]6.EXPORTACION VARIETAL'!E350/10000</f>
        <v>0.19839999999999999</v>
      </c>
      <c r="E70" s="162">
        <f>+'[1]6.EXPORTACION VARIETAL'!E362/10000</f>
        <v>0.52239999999999998</v>
      </c>
      <c r="F70" s="162">
        <f>+'[1]6.EXPORTACION VARIETAL'!E374/10000</f>
        <v>0.7218</v>
      </c>
      <c r="G70" s="162">
        <f>+'[1]6.EXPORTACION VARIETAL'!E386/10000</f>
        <v>0.21290000000000001</v>
      </c>
      <c r="H70" s="226">
        <f>+'[1]6.EXPORTACION VARIETAL'!E398/10000</f>
        <v>0.27664699999999998</v>
      </c>
      <c r="I70" s="222"/>
      <c r="J70" s="7"/>
      <c r="K70" s="2"/>
      <c r="L70" s="42" t="s">
        <v>7</v>
      </c>
      <c r="M70" s="6">
        <f>+SUM('[1]6.EXPORTACION VARIETAL'!E315:E326)/10000</f>
        <v>4.0801650000000018</v>
      </c>
      <c r="N70" s="6">
        <f t="shared" ref="N70:S70" si="151">+SUM(C61:C70)+SUM(B71:B72)</f>
        <v>2.7966999999999995</v>
      </c>
      <c r="O70" s="6">
        <f t="shared" si="151"/>
        <v>3.3258000000000001</v>
      </c>
      <c r="P70" s="6">
        <f t="shared" si="151"/>
        <v>5.6563000000000008</v>
      </c>
      <c r="Q70" s="6">
        <f t="shared" si="151"/>
        <v>8.3922000000000008</v>
      </c>
      <c r="R70" s="6">
        <f t="shared" si="151"/>
        <v>6.8305000000000007</v>
      </c>
      <c r="S70" s="67">
        <f t="shared" si="151"/>
        <v>2.4956209999999999</v>
      </c>
      <c r="T70" s="37"/>
      <c r="U70" s="78"/>
      <c r="V70" s="7"/>
    </row>
    <row r="71" spans="1:22" x14ac:dyDescent="0.25">
      <c r="A71" s="42" t="s">
        <v>8</v>
      </c>
      <c r="B71" s="225">
        <f>+'[1]6.EXPORTACION VARIETAL'!E327/10000</f>
        <v>0.15359999999999999</v>
      </c>
      <c r="C71" s="162">
        <f>+'[1]6.EXPORTACION VARIETAL'!E339/10000</f>
        <v>0.30309999999999998</v>
      </c>
      <c r="D71" s="162">
        <f>+'[1]6.EXPORTACION VARIETAL'!E351/10000</f>
        <v>0.38009999999999999</v>
      </c>
      <c r="E71" s="162">
        <f>+'[1]6.EXPORTACION VARIETAL'!E363/10000</f>
        <v>0.35549999999999998</v>
      </c>
      <c r="F71" s="162">
        <f>+'[1]6.EXPORTACION VARIETAL'!E375/10000</f>
        <v>0.93689999999999996</v>
      </c>
      <c r="G71" s="162">
        <f>+'[1]6.EXPORTACION VARIETAL'!E387/10000</f>
        <v>0.49940000000000001</v>
      </c>
      <c r="H71" s="226">
        <f>+'[1]6.EXPORTACION VARIETAL'!E399/10000</f>
        <v>0.14940000000000001</v>
      </c>
      <c r="I71" s="222"/>
      <c r="J71" s="7"/>
      <c r="K71" s="2"/>
      <c r="L71" s="42" t="s">
        <v>8</v>
      </c>
      <c r="M71" s="6">
        <f>+SUM('[1]6.EXPORTACION VARIETAL'!E316:E327)/10000</f>
        <v>3.9755010000000008</v>
      </c>
      <c r="N71" s="6">
        <f t="shared" ref="N71:S71" si="152">+SUM(C61:C71)+SUM(B72)</f>
        <v>2.9461999999999997</v>
      </c>
      <c r="O71" s="6">
        <f t="shared" si="152"/>
        <v>3.4028</v>
      </c>
      <c r="P71" s="6">
        <f t="shared" si="152"/>
        <v>5.6317000000000013</v>
      </c>
      <c r="Q71" s="6">
        <f t="shared" si="152"/>
        <v>8.9735999999999994</v>
      </c>
      <c r="R71" s="6">
        <f t="shared" si="152"/>
        <v>6.3930000000000007</v>
      </c>
      <c r="S71" s="67">
        <f t="shared" si="152"/>
        <v>2.1456209999999998</v>
      </c>
      <c r="T71" s="37"/>
      <c r="U71" s="78"/>
      <c r="V71" s="7"/>
    </row>
    <row r="72" spans="1:22" x14ac:dyDescent="0.25">
      <c r="A72" s="42" t="s">
        <v>9</v>
      </c>
      <c r="B72" s="225">
        <f>+'[1]6.EXPORTACION VARIETAL'!E328/10000</f>
        <v>0.23710000000000001</v>
      </c>
      <c r="C72" s="162">
        <f>+'[1]6.EXPORTACION VARIETAL'!E340/10000</f>
        <v>0.26979999999999998</v>
      </c>
      <c r="D72" s="162">
        <f>+'[1]6.EXPORTACION VARIETAL'!E352/10000</f>
        <v>0.59330000000000005</v>
      </c>
      <c r="E72" s="162">
        <f>+'[1]6.EXPORTACION VARIETAL'!E364/10000</f>
        <v>1.1809000000000001</v>
      </c>
      <c r="F72" s="162">
        <f>+'[1]6.EXPORTACION VARIETAL'!E376/10000</f>
        <v>0.60270000000000001</v>
      </c>
      <c r="G72" s="162">
        <f>+'[1]6.EXPORTACION VARIETAL'!E388/10000</f>
        <v>0.25629999999999997</v>
      </c>
      <c r="H72" s="226">
        <f>+'[1]6.EXPORTACION VARIETAL'!E400/10000</f>
        <v>0.19059999999999999</v>
      </c>
      <c r="I72" s="222"/>
      <c r="J72" s="7"/>
      <c r="K72" s="2"/>
      <c r="L72" s="42" t="s">
        <v>9</v>
      </c>
      <c r="M72" s="6">
        <f>+SUM('[1]6.EXPORTACION VARIETAL'!E317:E328)/10000</f>
        <v>3.9852229999999995</v>
      </c>
      <c r="N72" s="6">
        <f t="shared" ref="N72:S72" si="153">+SUM(C61:C72)</f>
        <v>2.9788999999999999</v>
      </c>
      <c r="O72" s="6">
        <f t="shared" si="153"/>
        <v>3.7263000000000002</v>
      </c>
      <c r="P72" s="6">
        <f t="shared" si="153"/>
        <v>6.2193000000000014</v>
      </c>
      <c r="Q72" s="6">
        <f t="shared" si="153"/>
        <v>8.3954000000000004</v>
      </c>
      <c r="R72" s="6">
        <f t="shared" si="153"/>
        <v>6.0465999999999998</v>
      </c>
      <c r="S72" s="67">
        <f t="shared" si="153"/>
        <v>2.0799209999999997</v>
      </c>
      <c r="T72" s="37"/>
      <c r="U72" s="78"/>
      <c r="V72" s="7"/>
    </row>
    <row r="73" spans="1:22" ht="25.5" x14ac:dyDescent="0.25">
      <c r="A73" s="53" t="s">
        <v>13</v>
      </c>
      <c r="B73" s="227">
        <f>SUM(B61:B72)</f>
        <v>3.9852229999999995</v>
      </c>
      <c r="C73" s="163">
        <f t="shared" ref="C73:G73" si="154">SUM(C61:C72)</f>
        <v>2.9788999999999999</v>
      </c>
      <c r="D73" s="163">
        <f t="shared" si="154"/>
        <v>3.7263000000000002</v>
      </c>
      <c r="E73" s="163">
        <f t="shared" si="154"/>
        <v>6.2193000000000014</v>
      </c>
      <c r="F73" s="163">
        <f t="shared" si="154"/>
        <v>8.3954000000000004</v>
      </c>
      <c r="G73" s="163">
        <f t="shared" si="154"/>
        <v>6.0465999999999998</v>
      </c>
      <c r="H73" s="228">
        <f t="shared" ref="H73" si="155">SUM(H61:H72)</f>
        <v>2.0799209999999997</v>
      </c>
      <c r="I73" s="228"/>
      <c r="J73" s="56"/>
      <c r="K73" s="3"/>
      <c r="L73" s="43" t="s">
        <v>14</v>
      </c>
      <c r="M73" s="46">
        <f t="shared" ref="M73" si="156">+AVERAGE(M61:M72)</f>
        <v>4.2732703333333344</v>
      </c>
      <c r="N73" s="46">
        <f>+AVERAGE(N61:N72)</f>
        <v>3.2684406666666668</v>
      </c>
      <c r="O73" s="46">
        <f t="shared" ref="O73:T73" si="157">+AVERAGE(O61:O72)</f>
        <v>3.0049500000000005</v>
      </c>
      <c r="P73" s="46">
        <f t="shared" si="157"/>
        <v>5.2791500000000013</v>
      </c>
      <c r="Q73" s="46">
        <f t="shared" si="157"/>
        <v>7.4967333333333341</v>
      </c>
      <c r="R73" s="46">
        <f t="shared" si="157"/>
        <v>7.6256416666666667</v>
      </c>
      <c r="S73" s="237">
        <f t="shared" si="157"/>
        <v>3.3780665833333328</v>
      </c>
      <c r="T73" s="203">
        <f t="shared" si="157"/>
        <v>1.9881679999999999</v>
      </c>
      <c r="U73" s="79">
        <f>+S73/R73-1</f>
        <v>-0.55701215307564289</v>
      </c>
      <c r="V73" s="75">
        <f>+POWER(S73/N73,0.2)-1</f>
        <v>6.619919087077708E-3</v>
      </c>
    </row>
    <row r="74" spans="1:22" ht="25.5" x14ac:dyDescent="0.25">
      <c r="A74" s="57" t="s">
        <v>15</v>
      </c>
      <c r="B74" s="201">
        <f>+B73/B$163</f>
        <v>1.8301813747862702E-2</v>
      </c>
      <c r="C74" s="58">
        <f t="shared" ref="C74" si="158">+C73/C$163</f>
        <v>1.5204364957840794E-2</v>
      </c>
      <c r="D74" s="58">
        <f t="shared" ref="D74" si="159">+D73/D$163</f>
        <v>1.9224211269763723E-2</v>
      </c>
      <c r="E74" s="58">
        <f t="shared" ref="E74" si="160">+E73/E$163</f>
        <v>2.9264622429764069E-2</v>
      </c>
      <c r="F74" s="58">
        <f t="shared" ref="F74:G74" si="161">+F73/F$163</f>
        <v>3.2355332883707483E-2</v>
      </c>
      <c r="G74" s="58">
        <f t="shared" si="161"/>
        <v>2.2588321435108912E-2</v>
      </c>
      <c r="H74" s="195">
        <f t="shared" ref="H74" si="162">+H73/H$163</f>
        <v>8.9976185686754164E-3</v>
      </c>
      <c r="I74" s="193"/>
      <c r="J74" s="59"/>
      <c r="K74" s="3"/>
      <c r="L74" s="44" t="s">
        <v>15</v>
      </c>
      <c r="M74" s="48">
        <f>+M73/M$163</f>
        <v>1.9775601262862902E-2</v>
      </c>
      <c r="N74" s="48">
        <f t="shared" ref="N74" si="163">+N73/N$163</f>
        <v>1.5857124070007739E-2</v>
      </c>
      <c r="O74" s="48">
        <f t="shared" ref="O74" si="164">+O73/O$163</f>
        <v>1.5675142353396187E-2</v>
      </c>
      <c r="P74" s="48">
        <f t="shared" ref="P74" si="165">+P73/P$163</f>
        <v>2.5707565957361511E-2</v>
      </c>
      <c r="Q74" s="48">
        <f t="shared" ref="Q74:T74" si="166">+Q73/Q$163</f>
        <v>3.1743991851930338E-2</v>
      </c>
      <c r="R74" s="48">
        <f t="shared" si="166"/>
        <v>2.8691021318801788E-2</v>
      </c>
      <c r="S74" s="195">
        <f t="shared" si="166"/>
        <v>1.334583575397975E-2</v>
      </c>
      <c r="T74" s="193">
        <f t="shared" si="166"/>
        <v>9.372908051904388E-3</v>
      </c>
      <c r="U74" s="72"/>
      <c r="V74" s="76"/>
    </row>
    <row r="75" spans="1:22" ht="26.25" thickBot="1" x14ac:dyDescent="0.3">
      <c r="A75" s="60" t="s">
        <v>12</v>
      </c>
      <c r="B75" s="202"/>
      <c r="C75" s="62">
        <f>+C73/B73-1</f>
        <v>-0.25251359836074416</v>
      </c>
      <c r="D75" s="62">
        <f t="shared" ref="D75:H75" si="167">+D73/C73-1</f>
        <v>0.25089798247675321</v>
      </c>
      <c r="E75" s="62">
        <f t="shared" si="167"/>
        <v>0.66902825859431636</v>
      </c>
      <c r="F75" s="62">
        <f t="shared" si="167"/>
        <v>0.3498946826813305</v>
      </c>
      <c r="G75" s="62">
        <f t="shared" si="167"/>
        <v>-0.27977225623555768</v>
      </c>
      <c r="H75" s="196">
        <f t="shared" si="167"/>
        <v>-0.65601809281248968</v>
      </c>
      <c r="I75" s="192"/>
      <c r="J75" s="63"/>
      <c r="K75" s="2"/>
      <c r="L75" s="45" t="s">
        <v>12</v>
      </c>
      <c r="M75" s="49"/>
      <c r="N75" s="50">
        <f>+N73/M73-1</f>
        <v>-0.23514301419888339</v>
      </c>
      <c r="O75" s="50">
        <f t="shared" ref="O75:Q75" si="168">+O73/N73-1</f>
        <v>-8.0616628398332946E-2</v>
      </c>
      <c r="P75" s="50">
        <f t="shared" si="168"/>
        <v>0.75681791710344615</v>
      </c>
      <c r="Q75" s="50">
        <f t="shared" si="168"/>
        <v>0.42006446744898929</v>
      </c>
      <c r="R75" s="50">
        <f t="shared" ref="R75" si="169">+R73/Q73-1</f>
        <v>1.7195267271967296E-2</v>
      </c>
      <c r="S75" s="196">
        <f t="shared" ref="S75" si="170">+S73/R73-1</f>
        <v>-0.55701215307564289</v>
      </c>
      <c r="T75" s="192">
        <f t="shared" ref="T75" si="171">+T73/S73-1</f>
        <v>-0.41144795374691512</v>
      </c>
      <c r="U75" s="73"/>
      <c r="V75" s="52"/>
    </row>
    <row r="76" spans="1:22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2" ht="15.75" thickBot="1" x14ac:dyDescent="0.3">
      <c r="A77" s="274" t="s">
        <v>56</v>
      </c>
      <c r="B77" s="275"/>
      <c r="C77" s="275"/>
      <c r="D77" s="275"/>
      <c r="E77" s="275"/>
      <c r="F77" s="275"/>
      <c r="G77" s="275"/>
      <c r="H77" s="275"/>
      <c r="I77" s="275"/>
      <c r="J77" s="276"/>
      <c r="K77" s="2"/>
      <c r="L77" s="274" t="s">
        <v>57</v>
      </c>
      <c r="M77" s="275"/>
      <c r="N77" s="275"/>
      <c r="O77" s="275"/>
      <c r="P77" s="275"/>
      <c r="Q77" s="275"/>
      <c r="R77" s="275"/>
      <c r="S77" s="275"/>
      <c r="T77" s="275"/>
      <c r="U77" s="275"/>
      <c r="V77" s="276"/>
    </row>
    <row r="78" spans="1:22" ht="38.25" x14ac:dyDescent="0.25">
      <c r="A78" s="38"/>
      <c r="B78" s="197">
        <v>2016</v>
      </c>
      <c r="C78" s="39">
        <f>+B78+1</f>
        <v>2017</v>
      </c>
      <c r="D78" s="39">
        <f t="shared" ref="D78:G78" si="172">+C78+1</f>
        <v>2018</v>
      </c>
      <c r="E78" s="39">
        <f t="shared" si="172"/>
        <v>2019</v>
      </c>
      <c r="F78" s="39">
        <f t="shared" si="172"/>
        <v>2020</v>
      </c>
      <c r="G78" s="39">
        <f t="shared" si="172"/>
        <v>2021</v>
      </c>
      <c r="H78" s="198">
        <v>2022</v>
      </c>
      <c r="I78" s="40">
        <v>2023</v>
      </c>
      <c r="J78" s="41" t="s">
        <v>16</v>
      </c>
      <c r="K78" s="2"/>
      <c r="L78" s="65"/>
      <c r="M78" s="64">
        <v>2016</v>
      </c>
      <c r="N78" s="64">
        <f>+M78+1</f>
        <v>2017</v>
      </c>
      <c r="O78" s="64">
        <f t="shared" ref="O78:R78" si="173">+N78+1</f>
        <v>2018</v>
      </c>
      <c r="P78" s="64">
        <f t="shared" si="173"/>
        <v>2019</v>
      </c>
      <c r="Q78" s="64">
        <f t="shared" si="173"/>
        <v>2020</v>
      </c>
      <c r="R78" s="64">
        <f t="shared" si="173"/>
        <v>2021</v>
      </c>
      <c r="S78" s="198">
        <v>2022</v>
      </c>
      <c r="T78" s="40">
        <v>2023</v>
      </c>
      <c r="U78" s="77" t="s">
        <v>16</v>
      </c>
      <c r="V78" s="74" t="s">
        <v>21</v>
      </c>
    </row>
    <row r="79" spans="1:22" x14ac:dyDescent="0.25">
      <c r="A79" s="42" t="s">
        <v>10</v>
      </c>
      <c r="B79" s="225">
        <f>+'[1]6.EXPORTACION VARIETAL'!F317/10000</f>
        <v>0.217719</v>
      </c>
      <c r="C79" s="162">
        <f>+'[1]6.EXPORTACION VARIETAL'!F329/10000</f>
        <v>0.2843</v>
      </c>
      <c r="D79" s="162">
        <f>+'[1]6.EXPORTACION VARIETAL'!F341/10000</f>
        <v>0.16969999999999999</v>
      </c>
      <c r="E79" s="162">
        <f>+'[1]6.EXPORTACION VARIETAL'!F353/10000</f>
        <v>0.21679999999999999</v>
      </c>
      <c r="F79" s="162">
        <f>+'[1]6.EXPORTACION VARIETAL'!F365/10000</f>
        <v>0.24809999999999999</v>
      </c>
      <c r="G79" s="162">
        <f>+'[1]6.EXPORTACION VARIETAL'!F377/10000</f>
        <v>0.2172</v>
      </c>
      <c r="H79" s="226">
        <f>+'[1]6.EXPORTACION VARIETAL'!F389/10000</f>
        <v>0.21529999999999999</v>
      </c>
      <c r="I79" s="222">
        <f>+'[1]6.EXPORTACION VARIETAL'!F401/10000</f>
        <v>0.24110000000000001</v>
      </c>
      <c r="J79" s="7">
        <f>+I79/H79-1</f>
        <v>0.11983279145378556</v>
      </c>
      <c r="K79" s="2"/>
      <c r="L79" s="42" t="s">
        <v>10</v>
      </c>
      <c r="M79" s="6">
        <f>+SUM('[1]6.EXPORTACION VARIETAL'!F306:F317)/10000</f>
        <v>3.8694319999999998</v>
      </c>
      <c r="N79" s="6">
        <f>+SUM(C79)+SUM(B80:B90)</f>
        <v>3.7664409999999999</v>
      </c>
      <c r="O79" s="6">
        <f>+SUM(D79)+SUM(C80:C90)</f>
        <v>3.4178000000000002</v>
      </c>
      <c r="P79" s="6">
        <f>+SUM(E79)+SUM(D80:D90)</f>
        <v>3.5640000000000001</v>
      </c>
      <c r="Q79" s="6">
        <f t="shared" ref="Q79" si="174">+SUM(F79)+SUM(E80:E90)</f>
        <v>3.3391000000000002</v>
      </c>
      <c r="R79" s="6">
        <f t="shared" ref="R79" si="175">+SUM(G79)+SUM(F80:F90)</f>
        <v>3.4744999999999999</v>
      </c>
      <c r="S79" s="67">
        <f t="shared" ref="S79" si="176">+SUM(H79)+SUM(G80:G90)</f>
        <v>4.1128</v>
      </c>
      <c r="T79" s="37">
        <f t="shared" ref="T79" si="177">+SUM(I79)+SUM(H80:H90)</f>
        <v>4.5341715000000002</v>
      </c>
      <c r="U79" s="78">
        <f>+T79/S79-1</f>
        <v>0.10245368119042997</v>
      </c>
      <c r="V79" s="7">
        <f>+POWER(T79/O79,0.2)-1</f>
        <v>5.8157365985024745E-2</v>
      </c>
    </row>
    <row r="80" spans="1:22" x14ac:dyDescent="0.25">
      <c r="A80" s="42" t="s">
        <v>11</v>
      </c>
      <c r="B80" s="225">
        <f>+'[1]6.EXPORTACION VARIETAL'!F318/10000</f>
        <v>0.26430399999999998</v>
      </c>
      <c r="C80" s="162">
        <f>+'[1]6.EXPORTACION VARIETAL'!F330/10000</f>
        <v>0.14940000000000001</v>
      </c>
      <c r="D80" s="162">
        <f>+'[1]6.EXPORTACION VARIETAL'!F342/10000</f>
        <v>0.22009999999999999</v>
      </c>
      <c r="E80" s="162">
        <f>+'[1]6.EXPORTACION VARIETAL'!F354/10000</f>
        <v>0.22339999999999999</v>
      </c>
      <c r="F80" s="162">
        <f>+'[1]6.EXPORTACION VARIETAL'!F366/10000</f>
        <v>0.2293</v>
      </c>
      <c r="G80" s="162">
        <f>+'[1]6.EXPORTACION VARIETAL'!F378/10000</f>
        <v>0.2233</v>
      </c>
      <c r="H80" s="226">
        <f>+'[1]6.EXPORTACION VARIETAL'!F390/10000</f>
        <v>0.33900000000000002</v>
      </c>
      <c r="I80" s="222">
        <f>+'[1]6.EXPORTACION VARIETAL'!F402/10000</f>
        <v>0.24340000000000001</v>
      </c>
      <c r="J80" s="7">
        <f>+I80/H80-1</f>
        <v>-0.28200589970501477</v>
      </c>
      <c r="K80" s="2"/>
      <c r="L80" s="42" t="s">
        <v>11</v>
      </c>
      <c r="M80" s="6">
        <f>+SUM('[1]6.EXPORTACION VARIETAL'!F307:F318)/10000</f>
        <v>3.8525360000000002</v>
      </c>
      <c r="N80" s="6">
        <f>+SUM(C79:C80)+SUM(B81:B90)</f>
        <v>3.6515369999999998</v>
      </c>
      <c r="O80" s="6">
        <f>+SUM(D79:D80)+SUM(C81:C90)</f>
        <v>3.4885000000000002</v>
      </c>
      <c r="P80" s="6">
        <f>+SUM(E79:E80)+SUM(D81:D90)</f>
        <v>3.5672999999999999</v>
      </c>
      <c r="Q80" s="6">
        <f t="shared" ref="Q80" si="178">+SUM(F79:F80)+SUM(E81:E90)</f>
        <v>3.3449999999999998</v>
      </c>
      <c r="R80" s="6">
        <f t="shared" ref="R80" si="179">+SUM(G79:G80)+SUM(F81:F90)</f>
        <v>3.4684999999999997</v>
      </c>
      <c r="S80" s="67">
        <f t="shared" ref="S80" si="180">+SUM(H79:H80)+SUM(G81:G90)</f>
        <v>4.2285000000000004</v>
      </c>
      <c r="T80" s="37">
        <f t="shared" ref="T80" si="181">+SUM(I79:I80)+SUM(H81:H90)</f>
        <v>4.4385715000000001</v>
      </c>
      <c r="U80" s="78">
        <f>+T80/S80-1</f>
        <v>4.9679910133617167E-2</v>
      </c>
      <c r="V80" s="7">
        <f>+POWER(T80/O80,0.2)-1</f>
        <v>4.9351284770090986E-2</v>
      </c>
    </row>
    <row r="81" spans="1:23" x14ac:dyDescent="0.25">
      <c r="A81" s="42" t="s">
        <v>0</v>
      </c>
      <c r="B81" s="225">
        <f>+'[1]6.EXPORTACION VARIETAL'!F319/10000</f>
        <v>0.26156599999999997</v>
      </c>
      <c r="C81" s="162">
        <f>+'[1]6.EXPORTACION VARIETAL'!F331/10000</f>
        <v>0.2409</v>
      </c>
      <c r="D81" s="162">
        <f>+'[1]6.EXPORTACION VARIETAL'!F343/10000</f>
        <v>0.24879999999999999</v>
      </c>
      <c r="E81" s="162">
        <f>+'[1]6.EXPORTACION VARIETAL'!F355/10000</f>
        <v>0.36309999999999998</v>
      </c>
      <c r="F81" s="162">
        <f>+'[1]6.EXPORTACION VARIETAL'!F367/10000</f>
        <v>0.2341</v>
      </c>
      <c r="G81" s="162">
        <f>+'[1]6.EXPORTACION VARIETAL'!F379/10000</f>
        <v>0.2863</v>
      </c>
      <c r="H81" s="226">
        <f>+'[1]6.EXPORTACION VARIETAL'!F391/10000</f>
        <v>0.38611000000000001</v>
      </c>
      <c r="I81" s="222">
        <f>+'[1]6.EXPORTACION VARIETAL'!F403/10000</f>
        <v>0.3337</v>
      </c>
      <c r="J81" s="7">
        <f>+I81/H81-1</f>
        <v>-0.1357385201108493</v>
      </c>
      <c r="K81" s="2"/>
      <c r="L81" s="42" t="s">
        <v>0</v>
      </c>
      <c r="M81" s="6">
        <f>+SUM('[1]6.EXPORTACION VARIETAL'!F308:F319)/10000</f>
        <v>3.7824019999999989</v>
      </c>
      <c r="N81" s="6">
        <f>+SUM(C79:C81)+SUM(B82:B90)</f>
        <v>3.630871</v>
      </c>
      <c r="O81" s="6">
        <f>+SUM(D79:D81)+SUM(C82:C90)</f>
        <v>3.4964</v>
      </c>
      <c r="P81" s="6">
        <f>+SUM(E79:E81)+SUM(D82:D90)</f>
        <v>3.6815999999999995</v>
      </c>
      <c r="Q81" s="6">
        <f t="shared" ref="Q81" si="182">+SUM(F79:F81)+SUM(E82:E90)</f>
        <v>3.2159999999999997</v>
      </c>
      <c r="R81" s="6">
        <f t="shared" ref="R81" si="183">+SUM(G79:G81)+SUM(F82:F90)</f>
        <v>3.5206999999999997</v>
      </c>
      <c r="S81" s="67">
        <f t="shared" ref="S81" si="184">+SUM(H79:H81)+SUM(G82:G90)</f>
        <v>4.3283100000000001</v>
      </c>
      <c r="T81" s="37">
        <f t="shared" ref="T81" si="185">+SUM(I79:I81)+SUM(H82:H90)</f>
        <v>4.3861615</v>
      </c>
      <c r="U81" s="78">
        <f>+T81/S81-1</f>
        <v>1.3365840247117289E-2</v>
      </c>
      <c r="V81" s="7">
        <f>+POWER(T81/O81,0.2)-1</f>
        <v>4.6387881647949492E-2</v>
      </c>
    </row>
    <row r="82" spans="1:23" x14ac:dyDescent="0.25">
      <c r="A82" s="42" t="s">
        <v>1</v>
      </c>
      <c r="B82" s="225">
        <f>+'[1]6.EXPORTACION VARIETAL'!F320/10000</f>
        <v>0.38009899999999996</v>
      </c>
      <c r="C82" s="162">
        <f>+'[1]6.EXPORTACION VARIETAL'!F332/10000</f>
        <v>0.28000000000000003</v>
      </c>
      <c r="D82" s="162">
        <f>+'[1]6.EXPORTACION VARIETAL'!F344/10000</f>
        <v>0.29699999999999999</v>
      </c>
      <c r="E82" s="162">
        <f>+'[1]6.EXPORTACION VARIETAL'!F356/10000</f>
        <v>0.2616</v>
      </c>
      <c r="F82" s="162">
        <f>+'[1]6.EXPORTACION VARIETAL'!F368/10000</f>
        <v>0.33410000000000001</v>
      </c>
      <c r="G82" s="162">
        <f>+'[1]6.EXPORTACION VARIETAL'!F380/10000</f>
        <v>0.3054</v>
      </c>
      <c r="H82" s="226">
        <f>+'[1]6.EXPORTACION VARIETAL'!F392/10000</f>
        <v>0.46326949999999995</v>
      </c>
      <c r="I82" s="222">
        <f>+'[1]6.EXPORTACION VARIETAL'!F404/10000</f>
        <v>0.22670000000000001</v>
      </c>
      <c r="J82" s="7">
        <f>+I82/H82-1</f>
        <v>-0.51065200709306346</v>
      </c>
      <c r="K82" s="2"/>
      <c r="L82" s="42" t="s">
        <v>1</v>
      </c>
      <c r="M82" s="6">
        <f>+SUM('[1]6.EXPORTACION VARIETAL'!F309:F320)/10000</f>
        <v>3.7579009999999995</v>
      </c>
      <c r="N82" s="6">
        <f t="shared" ref="N82:S82" si="186">+SUM(C79:C82)+SUM(B83:B90)</f>
        <v>3.5307720000000002</v>
      </c>
      <c r="O82" s="6">
        <f t="shared" si="186"/>
        <v>3.5133999999999999</v>
      </c>
      <c r="P82" s="6">
        <f t="shared" si="186"/>
        <v>3.6462000000000003</v>
      </c>
      <c r="Q82" s="6">
        <f t="shared" si="186"/>
        <v>3.2885</v>
      </c>
      <c r="R82" s="6">
        <f t="shared" si="186"/>
        <v>3.4920000000000004</v>
      </c>
      <c r="S82" s="67">
        <f t="shared" si="186"/>
        <v>4.4861795000000004</v>
      </c>
      <c r="T82" s="37">
        <f t="shared" ref="T82" si="187">+SUM(I79:I82)+SUM(H83:H90)</f>
        <v>4.1495920000000002</v>
      </c>
      <c r="U82" s="78">
        <f>+T82/S82-1</f>
        <v>-7.5027648804511737E-2</v>
      </c>
      <c r="V82" s="7">
        <f>+POWER(T82/O82,0.2)-1</f>
        <v>3.3845305760181077E-2</v>
      </c>
    </row>
    <row r="83" spans="1:23" x14ac:dyDescent="0.25">
      <c r="A83" s="42" t="s">
        <v>2</v>
      </c>
      <c r="B83" s="225">
        <f>+'[1]6.EXPORTACION VARIETAL'!F321/10000</f>
        <v>0.32341399999999998</v>
      </c>
      <c r="C83" s="162">
        <f>+'[1]6.EXPORTACION VARIETAL'!F333/10000</f>
        <v>0.42009999999999997</v>
      </c>
      <c r="D83" s="162">
        <f>+'[1]6.EXPORTACION VARIETAL'!F345/10000</f>
        <v>0.27479999999999999</v>
      </c>
      <c r="E83" s="162">
        <f>+'[1]6.EXPORTACION VARIETAL'!F357/10000</f>
        <v>0.25940000000000002</v>
      </c>
      <c r="F83" s="162">
        <f>+'[1]6.EXPORTACION VARIETAL'!F369/10000</f>
        <v>0.36249999999999999</v>
      </c>
      <c r="G83" s="162">
        <f>+'[1]6.EXPORTACION VARIETAL'!F381/10000</f>
        <v>0.30280000000000001</v>
      </c>
      <c r="H83" s="226">
        <f>+'[1]6.EXPORTACION VARIETAL'!F393/10000</f>
        <v>0.40173900000000001</v>
      </c>
      <c r="I83" s="222">
        <f>+'[1]6.EXPORTACION VARIETAL'!F405/10000</f>
        <v>0.26889999999999997</v>
      </c>
      <c r="J83" s="7">
        <f t="shared" ref="J83:J85" si="188">+I83/H83-1</f>
        <v>-0.33065995584197705</v>
      </c>
      <c r="K83" s="2"/>
      <c r="L83" s="42" t="s">
        <v>2</v>
      </c>
      <c r="M83" s="6">
        <f>+SUM('[1]6.EXPORTACION VARIETAL'!F310:F321)/10000</f>
        <v>3.7087539999999994</v>
      </c>
      <c r="N83" s="6">
        <f t="shared" ref="N83:S83" si="189">+SUM(C79:C83)+SUM(B84:B90)</f>
        <v>3.6274579999999998</v>
      </c>
      <c r="O83" s="6">
        <f t="shared" si="189"/>
        <v>3.3681000000000001</v>
      </c>
      <c r="P83" s="6">
        <f t="shared" si="189"/>
        <v>3.6307999999999998</v>
      </c>
      <c r="Q83" s="6">
        <f t="shared" si="189"/>
        <v>3.3915999999999999</v>
      </c>
      <c r="R83" s="6">
        <f t="shared" si="189"/>
        <v>3.4322999999999997</v>
      </c>
      <c r="S83" s="67">
        <f t="shared" si="189"/>
        <v>4.5851185000000001</v>
      </c>
      <c r="T83" s="37">
        <f t="shared" ref="T83" si="190">+SUM(I79:I83)+SUM(H84:H90)</f>
        <v>4.0167529999999996</v>
      </c>
      <c r="U83" s="78">
        <f t="shared" ref="U83:U85" si="191">+T83/S83-1</f>
        <v>-0.12395873738050622</v>
      </c>
      <c r="V83" s="7">
        <f t="shared" ref="V83:V85" si="192">+POWER(T83/O83,0.2)-1</f>
        <v>3.585276553963701E-2</v>
      </c>
    </row>
    <row r="84" spans="1:23" x14ac:dyDescent="0.25">
      <c r="A84" s="42" t="s">
        <v>3</v>
      </c>
      <c r="B84" s="225">
        <f>+'[1]6.EXPORTACION VARIETAL'!F322/10000</f>
        <v>0.37860500000000002</v>
      </c>
      <c r="C84" s="162">
        <f>+'[1]6.EXPORTACION VARIETAL'!F334/10000</f>
        <v>0.27489999999999998</v>
      </c>
      <c r="D84" s="162">
        <f>+'[1]6.EXPORTACION VARIETAL'!F346/10000</f>
        <v>0.31740000000000002</v>
      </c>
      <c r="E84" s="162">
        <f>+'[1]6.EXPORTACION VARIETAL'!F358/10000</f>
        <v>0.27400000000000002</v>
      </c>
      <c r="F84" s="162">
        <f>+'[1]6.EXPORTACION VARIETAL'!F370/10000</f>
        <v>0.2606</v>
      </c>
      <c r="G84" s="162">
        <f>+'[1]6.EXPORTACION VARIETAL'!F382/10000</f>
        <v>0.47120000000000001</v>
      </c>
      <c r="H84" s="226">
        <f>+'[1]6.EXPORTACION VARIETAL'!F394/10000</f>
        <v>0.54042900000000005</v>
      </c>
      <c r="I84" s="222">
        <f>+'[1]6.EXPORTACION VARIETAL'!F406/10000</f>
        <v>0.2888</v>
      </c>
      <c r="J84" s="7">
        <f t="shared" si="188"/>
        <v>-0.46560972856748994</v>
      </c>
      <c r="K84" s="2"/>
      <c r="L84" s="42" t="s">
        <v>3</v>
      </c>
      <c r="M84" s="6">
        <f>+SUM('[1]6.EXPORTACION VARIETAL'!F311:F322)/10000</f>
        <v>3.5510979999999996</v>
      </c>
      <c r="N84" s="6">
        <f>+SUM(C79:C84)+SUM(B85:B90)</f>
        <v>3.5237530000000001</v>
      </c>
      <c r="O84" s="6">
        <f>+SUM(D79:D84)+SUM(C85:C90)</f>
        <v>3.4106000000000001</v>
      </c>
      <c r="P84" s="6">
        <f>+SUM(E79:E84)+SUM(D85:D90)</f>
        <v>3.5874000000000001</v>
      </c>
      <c r="Q84" s="6">
        <f>+SUM(F79:F84)+SUM(E85:E90)</f>
        <v>3.3781999999999996</v>
      </c>
      <c r="R84" s="6">
        <f>+SUM(G79:G84)+SUM(F85:F90)</f>
        <v>3.6429</v>
      </c>
      <c r="S84" s="67">
        <f t="shared" ref="S84" si="193">+SUM(H79:H84)+SUM(G85:G90)</f>
        <v>4.6543475000000001</v>
      </c>
      <c r="T84" s="37">
        <f t="shared" ref="T84" si="194">+SUM(I79:I84)+SUM(H85:H90)</f>
        <v>3.7651240000000001</v>
      </c>
      <c r="U84" s="78">
        <f t="shared" si="191"/>
        <v>-0.19105223664541593</v>
      </c>
      <c r="V84" s="7">
        <f t="shared" si="192"/>
        <v>1.9975404069368707E-2</v>
      </c>
      <c r="W84" s="4"/>
    </row>
    <row r="85" spans="1:23" x14ac:dyDescent="0.25">
      <c r="A85" s="42" t="s">
        <v>4</v>
      </c>
      <c r="B85" s="225">
        <f>+'[1]6.EXPORTACION VARIETAL'!F323/10000</f>
        <v>0.30275599999999997</v>
      </c>
      <c r="C85" s="162">
        <f>+'[1]6.EXPORTACION VARIETAL'!F335/10000</f>
        <v>0.44059999999999999</v>
      </c>
      <c r="D85" s="162">
        <f>+'[1]6.EXPORTACION VARIETAL'!F347/10000</f>
        <v>0.629</v>
      </c>
      <c r="E85" s="162">
        <f>+'[1]6.EXPORTACION VARIETAL'!F359/10000</f>
        <v>0.30930000000000002</v>
      </c>
      <c r="F85" s="162">
        <f>+'[1]6.EXPORTACION VARIETAL'!F371/10000</f>
        <v>0.3548</v>
      </c>
      <c r="G85" s="162">
        <f>+'[1]6.EXPORTACION VARIETAL'!F383/10000</f>
        <v>0.4773</v>
      </c>
      <c r="H85" s="226">
        <f>+'[1]6.EXPORTACION VARIETAL'!F395/10000</f>
        <v>0.38754099999999997</v>
      </c>
      <c r="I85" s="222">
        <f>+'[1]6.EXPORTACION VARIETAL'!F407/10000</f>
        <v>0.27460000000000001</v>
      </c>
      <c r="J85" s="7">
        <f t="shared" si="188"/>
        <v>-0.29142981000719914</v>
      </c>
      <c r="K85" s="2"/>
      <c r="L85" s="42" t="s">
        <v>4</v>
      </c>
      <c r="M85" s="6">
        <f>+SUM('[1]6.EXPORTACION VARIETAL'!F312:F323)/10000</f>
        <v>3.463795999999999</v>
      </c>
      <c r="N85" s="6">
        <f t="shared" ref="N85:S85" si="195">+SUM(C79:C85)+SUM(B86:B90)</f>
        <v>3.6615969999999995</v>
      </c>
      <c r="O85" s="6">
        <f t="shared" si="195"/>
        <v>3.5990000000000002</v>
      </c>
      <c r="P85" s="6">
        <f t="shared" si="195"/>
        <v>3.2676999999999996</v>
      </c>
      <c r="Q85" s="6">
        <f t="shared" si="195"/>
        <v>3.4237000000000002</v>
      </c>
      <c r="R85" s="6">
        <f t="shared" si="195"/>
        <v>3.7654000000000001</v>
      </c>
      <c r="S85" s="67">
        <f t="shared" si="195"/>
        <v>4.5645885000000002</v>
      </c>
      <c r="T85" s="37">
        <f t="shared" ref="T85" si="196">+SUM(I79:I85)+SUM(H86:H90)</f>
        <v>3.652183</v>
      </c>
      <c r="U85" s="78">
        <f t="shared" si="191"/>
        <v>-0.19988778835156773</v>
      </c>
      <c r="V85" s="7">
        <f t="shared" si="192"/>
        <v>2.9381162094435087E-3</v>
      </c>
    </row>
    <row r="86" spans="1:23" x14ac:dyDescent="0.25">
      <c r="A86" s="42" t="s">
        <v>5</v>
      </c>
      <c r="B86" s="225">
        <f>+'[1]6.EXPORTACION VARIETAL'!F324/10000</f>
        <v>0.56430200000000008</v>
      </c>
      <c r="C86" s="162">
        <f>+'[1]6.EXPORTACION VARIETAL'!F336/10000</f>
        <v>0.4924</v>
      </c>
      <c r="D86" s="162">
        <f>+'[1]6.EXPORTACION VARIETAL'!F348/10000</f>
        <v>0.33839999999999998</v>
      </c>
      <c r="E86" s="162">
        <f>+'[1]6.EXPORTACION VARIETAL'!F360/10000</f>
        <v>0.33589999999999998</v>
      </c>
      <c r="F86" s="162">
        <f>+'[1]6.EXPORTACION VARIETAL'!F372/10000</f>
        <v>0.4955</v>
      </c>
      <c r="G86" s="162">
        <f>+'[1]6.EXPORTACION VARIETAL'!F384/10000</f>
        <v>0.33379999999999999</v>
      </c>
      <c r="H86" s="226">
        <f>+'[1]6.EXPORTACION VARIETAL'!F396/10000</f>
        <v>0.52349199999999996</v>
      </c>
      <c r="I86" s="222"/>
      <c r="J86" s="7"/>
      <c r="K86" s="2"/>
      <c r="L86" s="42" t="s">
        <v>5</v>
      </c>
      <c r="M86" s="6">
        <f>+SUM('[1]6.EXPORTACION VARIETAL'!F313:F324)/10000</f>
        <v>3.633176999999999</v>
      </c>
      <c r="N86" s="6">
        <f t="shared" ref="N86:S86" si="197">+SUM(C79:C86)+SUM(B87:B90)</f>
        <v>3.5896949999999999</v>
      </c>
      <c r="O86" s="6">
        <f t="shared" si="197"/>
        <v>3.4450000000000003</v>
      </c>
      <c r="P86" s="6">
        <f t="shared" si="197"/>
        <v>3.2652000000000001</v>
      </c>
      <c r="Q86" s="6">
        <f t="shared" si="197"/>
        <v>3.5832999999999999</v>
      </c>
      <c r="R86" s="6">
        <f t="shared" si="197"/>
        <v>3.6037000000000003</v>
      </c>
      <c r="S86" s="67">
        <f t="shared" si="197"/>
        <v>4.7542805000000001</v>
      </c>
      <c r="T86" s="37"/>
      <c r="U86" s="78"/>
      <c r="V86" s="7"/>
    </row>
    <row r="87" spans="1:23" x14ac:dyDescent="0.25">
      <c r="A87" s="42" t="s">
        <v>6</v>
      </c>
      <c r="B87" s="225">
        <f>+'[1]6.EXPORTACION VARIETAL'!F325/10000</f>
        <v>0.24899000000000002</v>
      </c>
      <c r="C87" s="162">
        <f>+'[1]6.EXPORTACION VARIETAL'!F337/10000</f>
        <v>0.23100000000000001</v>
      </c>
      <c r="D87" s="162">
        <f>+'[1]6.EXPORTACION VARIETAL'!F349/10000</f>
        <v>0.2732</v>
      </c>
      <c r="E87" s="162">
        <f>+'[1]6.EXPORTACION VARIETAL'!F361/10000</f>
        <v>0.23669999999999999</v>
      </c>
      <c r="F87" s="162">
        <f>+'[1]6.EXPORTACION VARIETAL'!F373/10000</f>
        <v>0.33350000000000002</v>
      </c>
      <c r="G87" s="162">
        <f>+'[1]6.EXPORTACION VARIETAL'!F385/10000</f>
        <v>0.40970000000000001</v>
      </c>
      <c r="H87" s="226">
        <f>+'[1]6.EXPORTACION VARIETAL'!F397/10000</f>
        <v>0.44455800000000001</v>
      </c>
      <c r="I87" s="222"/>
      <c r="J87" s="7"/>
      <c r="K87" s="2"/>
      <c r="L87" s="42" t="s">
        <v>6</v>
      </c>
      <c r="M87" s="6">
        <f>+SUM('[1]6.EXPORTACION VARIETAL'!F314:F325)/10000</f>
        <v>3.5794629999999996</v>
      </c>
      <c r="N87" s="6">
        <f t="shared" ref="N87:S87" si="198">+SUM(C79:C87)+SUM(B88:B90)</f>
        <v>3.5717049999999997</v>
      </c>
      <c r="O87" s="6">
        <f t="shared" si="198"/>
        <v>3.4872000000000001</v>
      </c>
      <c r="P87" s="6">
        <f t="shared" si="198"/>
        <v>3.2286999999999999</v>
      </c>
      <c r="Q87" s="6">
        <f t="shared" si="198"/>
        <v>3.6800999999999999</v>
      </c>
      <c r="R87" s="6">
        <f t="shared" si="198"/>
        <v>3.6798999999999999</v>
      </c>
      <c r="S87" s="67">
        <f t="shared" si="198"/>
        <v>4.7891385</v>
      </c>
      <c r="T87" s="37"/>
      <c r="U87" s="78"/>
      <c r="V87" s="7"/>
    </row>
    <row r="88" spans="1:23" x14ac:dyDescent="0.25">
      <c r="A88" s="42" t="s">
        <v>7</v>
      </c>
      <c r="B88" s="225">
        <f>+'[1]6.EXPORTACION VARIETAL'!F326/10000</f>
        <v>0.29130500000000004</v>
      </c>
      <c r="C88" s="162">
        <f>+'[1]6.EXPORTACION VARIETAL'!F338/10000</f>
        <v>0.26419999999999999</v>
      </c>
      <c r="D88" s="162">
        <f>+'[1]6.EXPORTACION VARIETAL'!F350/10000</f>
        <v>0.29160000000000003</v>
      </c>
      <c r="E88" s="162">
        <f>+'[1]6.EXPORTACION VARIETAL'!F362/10000</f>
        <v>0.3221</v>
      </c>
      <c r="F88" s="162">
        <f>+'[1]6.EXPORTACION VARIETAL'!F374/10000</f>
        <v>0.27600000000000002</v>
      </c>
      <c r="G88" s="162">
        <f>+'[1]6.EXPORTACION VARIETAL'!F386/10000</f>
        <v>0.31119999999999998</v>
      </c>
      <c r="H88" s="226">
        <f>+'[1]6.EXPORTACION VARIETAL'!F398/10000</f>
        <v>0.31633299999999998</v>
      </c>
      <c r="I88" s="222"/>
      <c r="J88" s="7"/>
      <c r="K88" s="2"/>
      <c r="L88" s="42" t="s">
        <v>7</v>
      </c>
      <c r="M88" s="6">
        <f>+SUM('[1]6.EXPORTACION VARIETAL'!F315:F326)/10000</f>
        <v>3.6117909999999998</v>
      </c>
      <c r="N88" s="6">
        <f t="shared" ref="N88:S88" si="199">+SUM(C79:C88)+SUM(B89:B90)</f>
        <v>3.5446</v>
      </c>
      <c r="O88" s="6">
        <f t="shared" si="199"/>
        <v>3.5146000000000002</v>
      </c>
      <c r="P88" s="6">
        <f t="shared" si="199"/>
        <v>3.2591999999999999</v>
      </c>
      <c r="Q88" s="6">
        <f t="shared" si="199"/>
        <v>3.6339999999999999</v>
      </c>
      <c r="R88" s="6">
        <f t="shared" si="199"/>
        <v>3.7151000000000001</v>
      </c>
      <c r="S88" s="67">
        <f t="shared" si="199"/>
        <v>4.7942715000000007</v>
      </c>
      <c r="T88" s="37"/>
      <c r="U88" s="78"/>
      <c r="V88" s="7"/>
    </row>
    <row r="89" spans="1:23" x14ac:dyDescent="0.25">
      <c r="A89" s="42" t="s">
        <v>8</v>
      </c>
      <c r="B89" s="225">
        <f>+'[1]6.EXPORTACION VARIETAL'!F327/10000</f>
        <v>0.19620000000000001</v>
      </c>
      <c r="C89" s="162">
        <f>+'[1]6.EXPORTACION VARIETAL'!F339/10000</f>
        <v>0.24199999999999999</v>
      </c>
      <c r="D89" s="162">
        <f>+'[1]6.EXPORTACION VARIETAL'!F351/10000</f>
        <v>0.24859999999999999</v>
      </c>
      <c r="E89" s="162">
        <f>+'[1]6.EXPORTACION VARIETAL'!F363/10000</f>
        <v>0.20799999999999999</v>
      </c>
      <c r="F89" s="162">
        <f>+'[1]6.EXPORTACION VARIETAL'!F375/10000</f>
        <v>0.21410000000000001</v>
      </c>
      <c r="G89" s="162">
        <f>+'[1]6.EXPORTACION VARIETAL'!F387/10000</f>
        <v>0.35539999999999999</v>
      </c>
      <c r="H89" s="226">
        <f>+'[1]6.EXPORTACION VARIETAL'!F399/10000</f>
        <v>0.2581</v>
      </c>
      <c r="I89" s="222"/>
      <c r="J89" s="7"/>
      <c r="K89" s="2"/>
      <c r="L89" s="42" t="s">
        <v>8</v>
      </c>
      <c r="M89" s="6">
        <f>+SUM('[1]6.EXPORTACION VARIETAL'!F316:F327)/10000</f>
        <v>3.619818</v>
      </c>
      <c r="N89" s="6">
        <f t="shared" ref="N89:S89" si="200">+SUM(C79:C89)+SUM(B90)</f>
        <v>3.5903999999999998</v>
      </c>
      <c r="O89" s="6">
        <f t="shared" si="200"/>
        <v>3.5212000000000003</v>
      </c>
      <c r="P89" s="6">
        <f t="shared" si="200"/>
        <v>3.2185999999999999</v>
      </c>
      <c r="Q89" s="6">
        <f t="shared" si="200"/>
        <v>3.6400999999999999</v>
      </c>
      <c r="R89" s="6">
        <f t="shared" si="200"/>
        <v>3.8563999999999998</v>
      </c>
      <c r="S89" s="67">
        <f t="shared" si="200"/>
        <v>4.6969715000000001</v>
      </c>
      <c r="T89" s="37"/>
      <c r="U89" s="78"/>
      <c r="V89" s="7"/>
    </row>
    <row r="90" spans="1:23" x14ac:dyDescent="0.25">
      <c r="A90" s="42" t="s">
        <v>9</v>
      </c>
      <c r="B90" s="225">
        <f>+'[1]6.EXPORTACION VARIETAL'!F328/10000</f>
        <v>0.27060000000000001</v>
      </c>
      <c r="C90" s="162">
        <f>+'[1]6.EXPORTACION VARIETAL'!F340/10000</f>
        <v>0.21260000000000001</v>
      </c>
      <c r="D90" s="162">
        <f>+'[1]6.EXPORTACION VARIETAL'!F352/10000</f>
        <v>0.20830000000000001</v>
      </c>
      <c r="E90" s="162">
        <f>+'[1]6.EXPORTACION VARIETAL'!F364/10000</f>
        <v>0.29749999999999999</v>
      </c>
      <c r="F90" s="162">
        <f>+'[1]6.EXPORTACION VARIETAL'!F376/10000</f>
        <v>0.1628</v>
      </c>
      <c r="G90" s="162">
        <f>+'[1]6.EXPORTACION VARIETAL'!F388/10000</f>
        <v>0.42109999999999997</v>
      </c>
      <c r="H90" s="226">
        <f>+'[1]6.EXPORTACION VARIETAL'!F400/10000</f>
        <v>0.23250000000000001</v>
      </c>
      <c r="I90" s="222"/>
      <c r="J90" s="7"/>
      <c r="K90" s="2"/>
      <c r="L90" s="42" t="s">
        <v>9</v>
      </c>
      <c r="M90" s="6">
        <f>+SUM('[1]6.EXPORTACION VARIETAL'!F317:F328)/10000</f>
        <v>3.6998600000000006</v>
      </c>
      <c r="N90" s="6">
        <f t="shared" ref="N90:S90" si="201">+SUM(C79:C90)</f>
        <v>3.5324</v>
      </c>
      <c r="O90" s="6">
        <f t="shared" si="201"/>
        <v>3.5169000000000001</v>
      </c>
      <c r="P90" s="6">
        <f t="shared" si="201"/>
        <v>3.3077999999999999</v>
      </c>
      <c r="Q90" s="6">
        <f t="shared" si="201"/>
        <v>3.5053999999999998</v>
      </c>
      <c r="R90" s="6">
        <f t="shared" si="201"/>
        <v>4.1147</v>
      </c>
      <c r="S90" s="67">
        <f t="shared" si="201"/>
        <v>4.5083715</v>
      </c>
      <c r="T90" s="37"/>
      <c r="U90" s="78"/>
      <c r="V90" s="7"/>
    </row>
    <row r="91" spans="1:23" ht="25.5" x14ac:dyDescent="0.25">
      <c r="A91" s="53" t="s">
        <v>13</v>
      </c>
      <c r="B91" s="227">
        <f>SUM(B79:B90)</f>
        <v>3.6998600000000001</v>
      </c>
      <c r="C91" s="163">
        <f>SUM(C79:C90)</f>
        <v>3.5324</v>
      </c>
      <c r="D91" s="163">
        <f>SUM(D79:D90)</f>
        <v>3.5169000000000001</v>
      </c>
      <c r="E91" s="163">
        <f>SUM(E79:E90)</f>
        <v>3.3077999999999999</v>
      </c>
      <c r="F91" s="163">
        <f>SUM(F79:F90)</f>
        <v>3.5053999999999998</v>
      </c>
      <c r="G91" s="163">
        <f t="shared" ref="G91" si="202">SUM(G79:G90)</f>
        <v>4.1147</v>
      </c>
      <c r="H91" s="228">
        <f t="shared" ref="H91" si="203">SUM(H79:H90)</f>
        <v>4.5083715</v>
      </c>
      <c r="I91" s="228"/>
      <c r="J91" s="56"/>
      <c r="K91" s="3"/>
      <c r="L91" s="43" t="s">
        <v>14</v>
      </c>
      <c r="M91" s="46">
        <f t="shared" ref="M91:T91" si="204">+AVERAGE(M79:M90)</f>
        <v>3.677502333333333</v>
      </c>
      <c r="N91" s="46">
        <f t="shared" si="204"/>
        <v>3.601769083333334</v>
      </c>
      <c r="O91" s="46">
        <f t="shared" si="204"/>
        <v>3.4815583333333335</v>
      </c>
      <c r="P91" s="46">
        <f t="shared" si="204"/>
        <v>3.4353750000000001</v>
      </c>
      <c r="Q91" s="46">
        <f t="shared" si="204"/>
        <v>3.4520833333333329</v>
      </c>
      <c r="R91" s="46">
        <f t="shared" si="204"/>
        <v>3.6471749999999994</v>
      </c>
      <c r="S91" s="237">
        <f t="shared" si="204"/>
        <v>4.541906458333334</v>
      </c>
      <c r="T91" s="203">
        <f t="shared" si="204"/>
        <v>4.1346509285714292</v>
      </c>
      <c r="U91" s="79">
        <f>+S91/R91-1</f>
        <v>0.24532177872828553</v>
      </c>
      <c r="V91" s="75">
        <f>+POWER(S91/N91,0.2)-1</f>
        <v>4.7476923365369572E-2</v>
      </c>
    </row>
    <row r="92" spans="1:23" ht="25.5" x14ac:dyDescent="0.25">
      <c r="A92" s="57" t="s">
        <v>15</v>
      </c>
      <c r="B92" s="201">
        <f>+B91/B$163</f>
        <v>1.6991307290248829E-2</v>
      </c>
      <c r="C92" s="58">
        <f t="shared" ref="C92" si="205">+C91/C$163</f>
        <v>1.802943998693371E-2</v>
      </c>
      <c r="D92" s="58">
        <f t="shared" ref="D92" si="206">+D91/D$163</f>
        <v>1.8143903769055642E-2</v>
      </c>
      <c r="E92" s="58">
        <f t="shared" ref="E92" si="207">+E91/E$163</f>
        <v>1.5564696681808814E-2</v>
      </c>
      <c r="F92" s="58">
        <f t="shared" ref="F92:G92" si="208">+F91/F$163</f>
        <v>1.3509586665382019E-2</v>
      </c>
      <c r="G92" s="58">
        <f t="shared" si="208"/>
        <v>1.5371310523110946E-2</v>
      </c>
      <c r="H92" s="195">
        <f t="shared" ref="H92" si="209">+H91/H$163</f>
        <v>1.9502955700186231E-2</v>
      </c>
      <c r="I92" s="193"/>
      <c r="J92" s="59"/>
      <c r="K92" s="3"/>
      <c r="L92" s="44" t="s">
        <v>15</v>
      </c>
      <c r="M92" s="48">
        <f>+M91/M$163</f>
        <v>1.7018539459103081E-2</v>
      </c>
      <c r="N92" s="48">
        <f t="shared" ref="N92" si="210">+N91/N$163</f>
        <v>1.747429586481751E-2</v>
      </c>
      <c r="O92" s="48">
        <f t="shared" ref="O92" si="211">+O91/O$163</f>
        <v>1.8161341282434903E-2</v>
      </c>
      <c r="P92" s="48">
        <f t="shared" ref="P92" si="212">+P91/P$163</f>
        <v>1.672904338781258E-2</v>
      </c>
      <c r="Q92" s="48">
        <f t="shared" ref="Q92:T92" si="213">+Q91/Q$163</f>
        <v>1.4617420726207572E-2</v>
      </c>
      <c r="R92" s="48">
        <f t="shared" si="213"/>
        <v>1.3722278104911508E-2</v>
      </c>
      <c r="S92" s="195">
        <f t="shared" si="213"/>
        <v>1.7943855192766422E-2</v>
      </c>
      <c r="T92" s="193">
        <f t="shared" si="213"/>
        <v>1.9492167150975726E-2</v>
      </c>
      <c r="U92" s="72"/>
      <c r="V92" s="76"/>
    </row>
    <row r="93" spans="1:23" ht="26.25" thickBot="1" x14ac:dyDescent="0.3">
      <c r="A93" s="60" t="s">
        <v>12</v>
      </c>
      <c r="B93" s="202"/>
      <c r="C93" s="62">
        <f>+C91/B91-1</f>
        <v>-4.5261172044347653E-2</v>
      </c>
      <c r="D93" s="62">
        <f t="shared" ref="D93:H93" si="214">+D91/C91-1</f>
        <v>-4.3879515343675513E-3</v>
      </c>
      <c r="E93" s="62">
        <f t="shared" si="214"/>
        <v>-5.9455770707156907E-2</v>
      </c>
      <c r="F93" s="62">
        <f t="shared" si="214"/>
        <v>5.9737589938932301E-2</v>
      </c>
      <c r="G93" s="62">
        <f t="shared" si="214"/>
        <v>0.17381753865464722</v>
      </c>
      <c r="H93" s="196">
        <f t="shared" si="214"/>
        <v>9.5674411257199887E-2</v>
      </c>
      <c r="I93" s="192"/>
      <c r="J93" s="63"/>
      <c r="K93" s="2"/>
      <c r="L93" s="45" t="s">
        <v>12</v>
      </c>
      <c r="M93" s="49"/>
      <c r="N93" s="50">
        <f>+N91/M91-1</f>
        <v>-2.0593664703770109E-2</v>
      </c>
      <c r="O93" s="50">
        <f t="shared" ref="O93:Q93" si="215">+O91/N91-1</f>
        <v>-3.337547389038853E-2</v>
      </c>
      <c r="P93" s="50">
        <f t="shared" si="215"/>
        <v>-1.326513271116625E-2</v>
      </c>
      <c r="Q93" s="50">
        <f t="shared" si="215"/>
        <v>4.8636126575214433E-3</v>
      </c>
      <c r="R93" s="50">
        <f t="shared" ref="R93" si="216">+R91/Q91-1</f>
        <v>5.651418225709115E-2</v>
      </c>
      <c r="S93" s="196">
        <f t="shared" ref="S93" si="217">+S91/R91-1</f>
        <v>0.24532177872828553</v>
      </c>
      <c r="T93" s="192">
        <f t="shared" ref="T93" si="218">+T91/S91-1</f>
        <v>-8.9666208121632729E-2</v>
      </c>
      <c r="U93" s="73"/>
      <c r="V93" s="52"/>
    </row>
    <row r="94" spans="1:23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3" ht="15.75" thickBot="1" x14ac:dyDescent="0.3">
      <c r="A95" s="274" t="s">
        <v>58</v>
      </c>
      <c r="B95" s="275"/>
      <c r="C95" s="275"/>
      <c r="D95" s="275"/>
      <c r="E95" s="275"/>
      <c r="F95" s="275"/>
      <c r="G95" s="275"/>
      <c r="H95" s="275"/>
      <c r="I95" s="275"/>
      <c r="J95" s="276"/>
      <c r="K95" s="2"/>
      <c r="L95" s="274" t="s">
        <v>59</v>
      </c>
      <c r="M95" s="275"/>
      <c r="N95" s="275"/>
      <c r="O95" s="275"/>
      <c r="P95" s="275"/>
      <c r="Q95" s="275"/>
      <c r="R95" s="275"/>
      <c r="S95" s="275"/>
      <c r="T95" s="275"/>
      <c r="U95" s="275"/>
      <c r="V95" s="276"/>
    </row>
    <row r="96" spans="1:23" ht="38.25" x14ac:dyDescent="0.25">
      <c r="A96" s="38"/>
      <c r="B96" s="197">
        <v>2016</v>
      </c>
      <c r="C96" s="39">
        <f>+B96+1</f>
        <v>2017</v>
      </c>
      <c r="D96" s="39">
        <f t="shared" ref="D96:G96" si="219">+C96+1</f>
        <v>2018</v>
      </c>
      <c r="E96" s="39">
        <f t="shared" si="219"/>
        <v>2019</v>
      </c>
      <c r="F96" s="39">
        <f t="shared" si="219"/>
        <v>2020</v>
      </c>
      <c r="G96" s="39">
        <f t="shared" si="219"/>
        <v>2021</v>
      </c>
      <c r="H96" s="198">
        <v>2022</v>
      </c>
      <c r="I96" s="40">
        <v>2023</v>
      </c>
      <c r="J96" s="41" t="s">
        <v>16</v>
      </c>
      <c r="K96" s="2"/>
      <c r="L96" s="65"/>
      <c r="M96" s="64">
        <v>2016</v>
      </c>
      <c r="N96" s="64">
        <f>+M96+1</f>
        <v>2017</v>
      </c>
      <c r="O96" s="64">
        <f t="shared" ref="O96:R96" si="220">+N96+1</f>
        <v>2018</v>
      </c>
      <c r="P96" s="64">
        <f t="shared" si="220"/>
        <v>2019</v>
      </c>
      <c r="Q96" s="64">
        <f t="shared" si="220"/>
        <v>2020</v>
      </c>
      <c r="R96" s="64">
        <f t="shared" si="220"/>
        <v>2021</v>
      </c>
      <c r="S96" s="198">
        <v>2022</v>
      </c>
      <c r="T96" s="40">
        <v>2023</v>
      </c>
      <c r="U96" s="77" t="s">
        <v>16</v>
      </c>
      <c r="V96" s="74" t="s">
        <v>21</v>
      </c>
    </row>
    <row r="97" spans="1:22" x14ac:dyDescent="0.25">
      <c r="A97" s="42" t="s">
        <v>10</v>
      </c>
      <c r="B97" s="225">
        <f>+'[1]6.EXPORTACION VARIETAL'!G317/10000</f>
        <v>0.91904400000000008</v>
      </c>
      <c r="C97" s="162">
        <f>+'[1]6.EXPORTACION VARIETAL'!G329/10000</f>
        <v>0.86670000000000003</v>
      </c>
      <c r="D97" s="162">
        <f>+'[1]6.EXPORTACION VARIETAL'!G341/10000</f>
        <v>0.81189999999999996</v>
      </c>
      <c r="E97" s="162">
        <f>+'[1]6.EXPORTACION VARIETAL'!G353/10000</f>
        <v>0.95130000000000003</v>
      </c>
      <c r="F97" s="162">
        <f>+'[1]6.EXPORTACION VARIETAL'!G365/10000</f>
        <v>1.2403</v>
      </c>
      <c r="G97" s="162">
        <f>+'[1]6.EXPORTACION VARIETAL'!G377/10000</f>
        <v>0.88009999999999999</v>
      </c>
      <c r="H97" s="226">
        <f>+'[1]6.EXPORTACION VARIETAL'!G389/10000</f>
        <v>1.6005</v>
      </c>
      <c r="I97" s="222">
        <f>+'[1]6.EXPORTACION VARIETAL'!G401/10000</f>
        <v>0.82689999999999997</v>
      </c>
      <c r="J97" s="7">
        <f>+I97/H97-1</f>
        <v>-0.48334895345204631</v>
      </c>
      <c r="K97" s="2"/>
      <c r="L97" s="42" t="s">
        <v>10</v>
      </c>
      <c r="M97" s="6">
        <f>+SUM('[1]6.EXPORTACION VARIETAL'!G306:G317)/10000</f>
        <v>11.668379000000002</v>
      </c>
      <c r="N97" s="6">
        <f>+SUM(C97)+SUM(B98:B108)</f>
        <v>11.546635</v>
      </c>
      <c r="O97" s="6">
        <f>+SUM(D97)+SUM(C98:C108)</f>
        <v>10.104199999999997</v>
      </c>
      <c r="P97" s="6">
        <f>+SUM(E97)+SUM(D98:D108)</f>
        <v>9.7772000000000006</v>
      </c>
      <c r="Q97" s="6">
        <f t="shared" ref="Q97" si="221">+SUM(F97)+SUM(E98:E108)</f>
        <v>12.411900000000001</v>
      </c>
      <c r="R97" s="6">
        <f t="shared" ref="R97" si="222">+SUM(G97)+SUM(F98:F108)</f>
        <v>16.277899999999995</v>
      </c>
      <c r="S97" s="67">
        <f t="shared" ref="S97" si="223">+SUM(H97)+SUM(G98:G108)</f>
        <v>18.5413</v>
      </c>
      <c r="T97" s="37">
        <f t="shared" ref="T97" si="224">+SUM(I97)+SUM(H98:H108)</f>
        <v>15.016682999999999</v>
      </c>
      <c r="U97" s="78">
        <f>+T97/S97-1</f>
        <v>-0.19009546256195631</v>
      </c>
      <c r="V97" s="7">
        <f>+POWER(T97/O97,0.2)-1</f>
        <v>8.2466377985605632E-2</v>
      </c>
    </row>
    <row r="98" spans="1:22" x14ac:dyDescent="0.25">
      <c r="A98" s="42" t="s">
        <v>11</v>
      </c>
      <c r="B98" s="225">
        <f>+'[1]6.EXPORTACION VARIETAL'!G318/10000</f>
        <v>0.77429499999999996</v>
      </c>
      <c r="C98" s="162">
        <f>+'[1]6.EXPORTACION VARIETAL'!G330/10000</f>
        <v>0.55189999999999995</v>
      </c>
      <c r="D98" s="162">
        <f>+'[1]6.EXPORTACION VARIETAL'!G342/10000</f>
        <v>0.73740000000000006</v>
      </c>
      <c r="E98" s="162">
        <f>+'[1]6.EXPORTACION VARIETAL'!G354/10000</f>
        <v>0.73770000000000002</v>
      </c>
      <c r="F98" s="162">
        <f>+'[1]6.EXPORTACION VARIETAL'!G366/10000</f>
        <v>1.1102000000000001</v>
      </c>
      <c r="G98" s="162">
        <f>+'[1]6.EXPORTACION VARIETAL'!G378/10000</f>
        <v>1.1297999999999999</v>
      </c>
      <c r="H98" s="226">
        <f>+'[1]6.EXPORTACION VARIETAL'!G390/10000</f>
        <v>1.9029</v>
      </c>
      <c r="I98" s="222">
        <f>+'[1]6.EXPORTACION VARIETAL'!G402/10000</f>
        <v>0.53959999999999997</v>
      </c>
      <c r="J98" s="7">
        <f>+I98/H98-1</f>
        <v>-0.71643281307478057</v>
      </c>
      <c r="K98" s="2"/>
      <c r="L98" s="42" t="s">
        <v>11</v>
      </c>
      <c r="M98" s="6">
        <f>+SUM('[1]6.EXPORTACION VARIETAL'!G307:G318)/10000</f>
        <v>11.537574000000001</v>
      </c>
      <c r="N98" s="6">
        <f>+SUM(C97:C98)+SUM(B99:B108)</f>
        <v>11.324240000000001</v>
      </c>
      <c r="O98" s="6">
        <f>+SUM(D97:D98)+SUM(C99:C108)</f>
        <v>10.289699999999998</v>
      </c>
      <c r="P98" s="6">
        <f>+SUM(E97:E98)+SUM(D99:D108)</f>
        <v>9.7774999999999999</v>
      </c>
      <c r="Q98" s="6">
        <f t="shared" ref="Q98" si="225">+SUM(F97:F98)+SUM(E99:E108)</f>
        <v>12.784400000000002</v>
      </c>
      <c r="R98" s="6">
        <f t="shared" ref="R98" si="226">+SUM(G97:G98)+SUM(F99:F108)</f>
        <v>16.297499999999999</v>
      </c>
      <c r="S98" s="67">
        <f t="shared" ref="S98" si="227">+SUM(H97:H98)+SUM(G99:G108)</f>
        <v>19.314399999999996</v>
      </c>
      <c r="T98" s="37">
        <f t="shared" ref="T98" si="228">+SUM(I97:I98)+SUM(H99:H108)</f>
        <v>13.653383</v>
      </c>
      <c r="U98" s="78">
        <f>+T98/S98-1</f>
        <v>-0.29309825829432945</v>
      </c>
      <c r="V98" s="7">
        <f>+POWER(T98/O98,0.2)-1</f>
        <v>5.8199402627297392E-2</v>
      </c>
    </row>
    <row r="99" spans="1:22" x14ac:dyDescent="0.25">
      <c r="A99" s="42" t="s">
        <v>0</v>
      </c>
      <c r="B99" s="225">
        <f>+'[1]6.EXPORTACION VARIETAL'!G319/10000</f>
        <v>0.96563299999999996</v>
      </c>
      <c r="C99" s="162">
        <f>+'[1]6.EXPORTACION VARIETAL'!G331/10000</f>
        <v>0.92849999999999999</v>
      </c>
      <c r="D99" s="162">
        <f>+'[1]6.EXPORTACION VARIETAL'!G343/10000</f>
        <v>0.8175</v>
      </c>
      <c r="E99" s="162">
        <f>+'[1]6.EXPORTACION VARIETAL'!G355/10000</f>
        <v>0.83530000000000004</v>
      </c>
      <c r="F99" s="162">
        <f>+'[1]6.EXPORTACION VARIETAL'!G367/10000</f>
        <v>0.92679999999999996</v>
      </c>
      <c r="G99" s="162">
        <f>+'[1]6.EXPORTACION VARIETAL'!G379/10000</f>
        <v>1.3069</v>
      </c>
      <c r="H99" s="226">
        <f>+'[1]6.EXPORTACION VARIETAL'!G391/10000</f>
        <v>1.4820899999999999</v>
      </c>
      <c r="I99" s="222">
        <f>+'[1]6.EXPORTACION VARIETAL'!G403/10000</f>
        <v>0.83020000000000005</v>
      </c>
      <c r="J99" s="7">
        <f>+I99/H99-1</f>
        <v>-0.43984508363189811</v>
      </c>
      <c r="K99" s="2"/>
      <c r="L99" s="42" t="s">
        <v>0</v>
      </c>
      <c r="M99" s="6">
        <f>+SUM('[1]6.EXPORTACION VARIETAL'!G308:G319)/10000</f>
        <v>11.523007000000002</v>
      </c>
      <c r="N99" s="6">
        <f>+SUM(C97:C99)+SUM(B100:B108)</f>
        <v>11.287106999999999</v>
      </c>
      <c r="O99" s="6">
        <f>+SUM(D97:D99)+SUM(C100:C108)</f>
        <v>10.178699999999999</v>
      </c>
      <c r="P99" s="6">
        <f>+SUM(E97:E99)+SUM(D100:D108)</f>
        <v>9.795300000000001</v>
      </c>
      <c r="Q99" s="6">
        <f t="shared" ref="Q99" si="229">+SUM(F97:F99)+SUM(E100:E108)</f>
        <v>12.875900000000001</v>
      </c>
      <c r="R99" s="6">
        <f t="shared" ref="R99" si="230">+SUM(G97:G99)+SUM(F100:F108)</f>
        <v>16.677599999999998</v>
      </c>
      <c r="S99" s="67">
        <f t="shared" ref="S99" si="231">+SUM(H97:H99)+SUM(G100:G108)</f>
        <v>19.48959</v>
      </c>
      <c r="T99" s="37">
        <f t="shared" ref="T99" si="232">+SUM(I97:I99)+SUM(H100:H108)</f>
        <v>13.001493</v>
      </c>
      <c r="U99" s="78">
        <f>+T99/S99-1</f>
        <v>-0.33290064080362902</v>
      </c>
      <c r="V99" s="7">
        <f>+POWER(T99/O99,0.2)-1</f>
        <v>5.0171389648364428E-2</v>
      </c>
    </row>
    <row r="100" spans="1:22" x14ac:dyDescent="0.25">
      <c r="A100" s="42" t="s">
        <v>1</v>
      </c>
      <c r="B100" s="225">
        <f>+'[1]6.EXPORTACION VARIETAL'!G320/10000</f>
        <v>1.2901280000000002</v>
      </c>
      <c r="C100" s="162">
        <f>+'[1]6.EXPORTACION VARIETAL'!G332/10000</f>
        <v>0.83069999999999999</v>
      </c>
      <c r="D100" s="162">
        <f>+'[1]6.EXPORTACION VARIETAL'!G344/10000</f>
        <v>0.78549999999999998</v>
      </c>
      <c r="E100" s="162">
        <f>+'[1]6.EXPORTACION VARIETAL'!G356/10000</f>
        <v>1.0153000000000001</v>
      </c>
      <c r="F100" s="162">
        <f>+'[1]6.EXPORTACION VARIETAL'!G368/10000</f>
        <v>1.7766999999999999</v>
      </c>
      <c r="G100" s="162">
        <f>+'[1]6.EXPORTACION VARIETAL'!G380/10000</f>
        <v>1.395</v>
      </c>
      <c r="H100" s="226">
        <f>+'[1]6.EXPORTACION VARIETAL'!G392/10000</f>
        <v>2.19699</v>
      </c>
      <c r="I100" s="222">
        <f>+'[1]6.EXPORTACION VARIETAL'!G404/10000</f>
        <v>0.83530000000000004</v>
      </c>
      <c r="J100" s="7">
        <f>+I100/H100-1</f>
        <v>-0.61979799634955102</v>
      </c>
      <c r="K100" s="2"/>
      <c r="L100" s="42" t="s">
        <v>1</v>
      </c>
      <c r="M100" s="6">
        <f>+SUM('[1]6.EXPORTACION VARIETAL'!G309:G320)/10000</f>
        <v>11.947435</v>
      </c>
      <c r="N100" s="6">
        <f t="shared" ref="N100:S100" si="233">+SUM(C97:C100)+SUM(B101:B108)</f>
        <v>10.827679</v>
      </c>
      <c r="O100" s="6">
        <f t="shared" si="233"/>
        <v>10.1335</v>
      </c>
      <c r="P100" s="6">
        <f t="shared" si="233"/>
        <v>10.0251</v>
      </c>
      <c r="Q100" s="6">
        <f t="shared" si="233"/>
        <v>13.6373</v>
      </c>
      <c r="R100" s="6">
        <f t="shared" si="233"/>
        <v>16.2959</v>
      </c>
      <c r="S100" s="67">
        <f t="shared" si="233"/>
        <v>20.291579999999996</v>
      </c>
      <c r="T100" s="37">
        <f t="shared" ref="T100" si="234">+SUM(I97:I100)+SUM(H101:H108)</f>
        <v>11.639803000000001</v>
      </c>
      <c r="U100" s="78">
        <f>+T100/S100-1</f>
        <v>-0.42637276150994641</v>
      </c>
      <c r="V100" s="7">
        <f>+POWER(T100/O100,0.2)-1</f>
        <v>2.8104432755551301E-2</v>
      </c>
    </row>
    <row r="101" spans="1:22" x14ac:dyDescent="0.25">
      <c r="A101" s="42" t="s">
        <v>2</v>
      </c>
      <c r="B101" s="225">
        <f>+'[1]6.EXPORTACION VARIETAL'!G321/10000</f>
        <v>0.84988899999999989</v>
      </c>
      <c r="C101" s="162">
        <f>+'[1]6.EXPORTACION VARIETAL'!G333/10000</f>
        <v>0.83579999999999999</v>
      </c>
      <c r="D101" s="162">
        <f>+'[1]6.EXPORTACION VARIETAL'!G345/10000</f>
        <v>0.73370000000000002</v>
      </c>
      <c r="E101" s="162">
        <f>+'[1]6.EXPORTACION VARIETAL'!G357/10000</f>
        <v>0.90669999999999995</v>
      </c>
      <c r="F101" s="162">
        <f>+'[1]6.EXPORTACION VARIETAL'!G369/10000</f>
        <v>1.294</v>
      </c>
      <c r="G101" s="162">
        <f>+'[1]6.EXPORTACION VARIETAL'!G381/10000</f>
        <v>2.0278999999999998</v>
      </c>
      <c r="H101" s="226">
        <f>+'[1]6.EXPORTACION VARIETAL'!G393/10000</f>
        <v>0.90730499999999992</v>
      </c>
      <c r="I101" s="222">
        <f>+'[1]6.EXPORTACION VARIETAL'!G405/10000</f>
        <v>0.6845</v>
      </c>
      <c r="J101" s="7">
        <f t="shared" ref="J101:J103" si="235">+I101/H101-1</f>
        <v>-0.24556791817525525</v>
      </c>
      <c r="K101" s="2"/>
      <c r="L101" s="42" t="s">
        <v>2</v>
      </c>
      <c r="M101" s="6">
        <f>+SUM('[1]6.EXPORTACION VARIETAL'!G310:G321)/10000</f>
        <v>11.648180000000002</v>
      </c>
      <c r="N101" s="6">
        <f t="shared" ref="N101:S101" si="236">+SUM(C97:C101)+SUM(B102:B108)</f>
        <v>10.81359</v>
      </c>
      <c r="O101" s="6">
        <f t="shared" si="236"/>
        <v>10.0314</v>
      </c>
      <c r="P101" s="6">
        <f t="shared" si="236"/>
        <v>10.1981</v>
      </c>
      <c r="Q101" s="6">
        <f t="shared" si="236"/>
        <v>14.024600000000001</v>
      </c>
      <c r="R101" s="6">
        <f t="shared" si="236"/>
        <v>17.029799999999998</v>
      </c>
      <c r="S101" s="67">
        <f t="shared" si="236"/>
        <v>19.170984999999998</v>
      </c>
      <c r="T101" s="37">
        <f t="shared" ref="T101" si="237">+SUM(I97:I101)+SUM(H102:H108)</f>
        <v>11.416998</v>
      </c>
      <c r="U101" s="78">
        <f t="shared" ref="U101:U103" si="238">+T101/S101-1</f>
        <v>-0.40446471581924448</v>
      </c>
      <c r="V101" s="7">
        <f t="shared" ref="V101:V103" si="239">+POWER(T101/O101,0.2)-1</f>
        <v>2.6214331270129287E-2</v>
      </c>
    </row>
    <row r="102" spans="1:22" x14ac:dyDescent="0.25">
      <c r="A102" s="42" t="s">
        <v>3</v>
      </c>
      <c r="B102" s="225">
        <f>+'[1]6.EXPORTACION VARIETAL'!G322/10000</f>
        <v>0.86607000000000012</v>
      </c>
      <c r="C102" s="162">
        <f>+'[1]6.EXPORTACION VARIETAL'!G334/10000</f>
        <v>1.077</v>
      </c>
      <c r="D102" s="162">
        <f>+'[1]6.EXPORTACION VARIETAL'!G346/10000</f>
        <v>0.67330000000000001</v>
      </c>
      <c r="E102" s="162">
        <f>+'[1]6.EXPORTACION VARIETAL'!G358/10000</f>
        <v>0.63370000000000004</v>
      </c>
      <c r="F102" s="162">
        <f>+'[1]6.EXPORTACION VARIETAL'!G370/10000</f>
        <v>1.2944</v>
      </c>
      <c r="G102" s="162">
        <f>+'[1]6.EXPORTACION VARIETAL'!G382/10000</f>
        <v>1.5935999999999999</v>
      </c>
      <c r="H102" s="226">
        <f>+'[1]6.EXPORTACION VARIETAL'!G394/10000</f>
        <v>1.6461110000000001</v>
      </c>
      <c r="I102" s="222">
        <f>+'[1]6.EXPORTACION VARIETAL'!G406/10000</f>
        <v>0.63109999999999999</v>
      </c>
      <c r="J102" s="7">
        <f t="shared" si="235"/>
        <v>-0.61661151647732138</v>
      </c>
      <c r="K102" s="2"/>
      <c r="L102" s="42" t="s">
        <v>3</v>
      </c>
      <c r="M102" s="6">
        <f>+SUM('[1]6.EXPORTACION VARIETAL'!G311:G322)/10000</f>
        <v>11.341145000000001</v>
      </c>
      <c r="N102" s="6">
        <f>+SUM(C97:C102)+SUM(B103:B108)</f>
        <v>11.024520000000001</v>
      </c>
      <c r="O102" s="6">
        <f>+SUM(D97:D102)+SUM(C103:C108)</f>
        <v>9.6277000000000008</v>
      </c>
      <c r="P102" s="6">
        <f>+SUM(E97:E102)+SUM(D103:D108)</f>
        <v>10.1585</v>
      </c>
      <c r="Q102" s="6">
        <f>+SUM(F97:F102)+SUM(E103:E108)</f>
        <v>14.6853</v>
      </c>
      <c r="R102" s="6">
        <f>+SUM(G97:G102)+SUM(F103:F108)</f>
        <v>17.329000000000001</v>
      </c>
      <c r="S102" s="67">
        <f t="shared" ref="S102" si="240">+SUM(H97:H102)+SUM(G103:G108)</f>
        <v>19.223495999999997</v>
      </c>
      <c r="T102" s="37">
        <f t="shared" ref="T102" si="241">+SUM(I97:I102)+SUM(H103:H108)</f>
        <v>10.401987</v>
      </c>
      <c r="U102" s="78">
        <f t="shared" si="238"/>
        <v>-0.45889202463485301</v>
      </c>
      <c r="V102" s="7">
        <f t="shared" si="239"/>
        <v>1.5590784697104398E-2</v>
      </c>
    </row>
    <row r="103" spans="1:22" x14ac:dyDescent="0.25">
      <c r="A103" s="42" t="s">
        <v>4</v>
      </c>
      <c r="B103" s="225">
        <f>+'[1]6.EXPORTACION VARIETAL'!G323/10000</f>
        <v>0.88487999999999989</v>
      </c>
      <c r="C103" s="162">
        <f>+'[1]6.EXPORTACION VARIETAL'!G335/10000</f>
        <v>0.83699999999999997</v>
      </c>
      <c r="D103" s="162">
        <f>+'[1]6.EXPORTACION VARIETAL'!G347/10000</f>
        <v>1.0061</v>
      </c>
      <c r="E103" s="162">
        <f>+'[1]6.EXPORTACION VARIETAL'!G359/10000</f>
        <v>0.94550000000000001</v>
      </c>
      <c r="F103" s="162">
        <f>+'[1]6.EXPORTACION VARIETAL'!G371/10000</f>
        <v>2.6246999999999998</v>
      </c>
      <c r="G103" s="162">
        <f>+'[1]6.EXPORTACION VARIETAL'!G383/10000</f>
        <v>1.651</v>
      </c>
      <c r="H103" s="226">
        <f>+'[1]6.EXPORTACION VARIETAL'!G395/10000</f>
        <v>1.0272290000000002</v>
      </c>
      <c r="I103" s="222">
        <f>+'[1]6.EXPORTACION VARIETAL'!G407/10000</f>
        <v>0.87960000000000005</v>
      </c>
      <c r="J103" s="7">
        <f t="shared" si="235"/>
        <v>-0.14371576347630377</v>
      </c>
      <c r="K103" s="2"/>
      <c r="L103" s="42" t="s">
        <v>4</v>
      </c>
      <c r="M103" s="6">
        <f>+SUM('[1]6.EXPORTACION VARIETAL'!G312:G323)/10000</f>
        <v>11.227639000000002</v>
      </c>
      <c r="N103" s="6">
        <f t="shared" ref="N103:S103" si="242">+SUM(C97:C103)+SUM(B104:B108)</f>
        <v>10.97664</v>
      </c>
      <c r="O103" s="6">
        <f t="shared" si="242"/>
        <v>9.7968000000000011</v>
      </c>
      <c r="P103" s="6">
        <f t="shared" si="242"/>
        <v>10.097899999999999</v>
      </c>
      <c r="Q103" s="6">
        <f t="shared" si="242"/>
        <v>16.3645</v>
      </c>
      <c r="R103" s="6">
        <f t="shared" si="242"/>
        <v>16.3553</v>
      </c>
      <c r="S103" s="67">
        <f t="shared" si="242"/>
        <v>18.599724999999999</v>
      </c>
      <c r="T103" s="37">
        <f t="shared" ref="T103" si="243">+SUM(I97:I103)+SUM(H104:H108)</f>
        <v>10.254358</v>
      </c>
      <c r="U103" s="78">
        <f t="shared" si="238"/>
        <v>-0.44868227890466117</v>
      </c>
      <c r="V103" s="7">
        <f t="shared" si="239"/>
        <v>9.1711968926275755E-3</v>
      </c>
    </row>
    <row r="104" spans="1:22" x14ac:dyDescent="0.25">
      <c r="A104" s="42" t="s">
        <v>5</v>
      </c>
      <c r="B104" s="225">
        <f>+'[1]6.EXPORTACION VARIETAL'!G324/10000</f>
        <v>1.3986379999999998</v>
      </c>
      <c r="C104" s="162">
        <f>+'[1]6.EXPORTACION VARIETAL'!G336/10000</f>
        <v>1.2239</v>
      </c>
      <c r="D104" s="162">
        <f>+'[1]6.EXPORTACION VARIETAL'!G348/10000</f>
        <v>0.9798</v>
      </c>
      <c r="E104" s="162">
        <f>+'[1]6.EXPORTACION VARIETAL'!G360/10000</f>
        <v>1.4711000000000001</v>
      </c>
      <c r="F104" s="162">
        <f>+'[1]6.EXPORTACION VARIETAL'!G372/10000</f>
        <v>1.5927</v>
      </c>
      <c r="G104" s="162">
        <f>+'[1]6.EXPORTACION VARIETAL'!G384/10000</f>
        <v>1.5268999999999999</v>
      </c>
      <c r="H104" s="226">
        <f>+'[1]6.EXPORTACION VARIETAL'!G396/10000</f>
        <v>1.4218979999999999</v>
      </c>
      <c r="I104" s="222"/>
      <c r="J104" s="7"/>
      <c r="K104" s="2"/>
      <c r="L104" s="42" t="s">
        <v>5</v>
      </c>
      <c r="M104" s="6">
        <f>+SUM('[1]6.EXPORTACION VARIETAL'!G313:G324)/10000</f>
        <v>11.350271000000003</v>
      </c>
      <c r="N104" s="6">
        <f t="shared" ref="N104:S104" si="244">+SUM(C97:C104)+SUM(B105:B108)</f>
        <v>10.801902</v>
      </c>
      <c r="O104" s="6">
        <f t="shared" si="244"/>
        <v>9.5527000000000015</v>
      </c>
      <c r="P104" s="6">
        <f t="shared" si="244"/>
        <v>10.5892</v>
      </c>
      <c r="Q104" s="6">
        <f t="shared" si="244"/>
        <v>16.4861</v>
      </c>
      <c r="R104" s="6">
        <f t="shared" si="244"/>
        <v>16.289499999999997</v>
      </c>
      <c r="S104" s="67">
        <f t="shared" si="244"/>
        <v>18.494723</v>
      </c>
      <c r="T104" s="37"/>
      <c r="U104" s="78"/>
      <c r="V104" s="7"/>
    </row>
    <row r="105" spans="1:22" x14ac:dyDescent="0.25">
      <c r="A105" s="42" t="s">
        <v>6</v>
      </c>
      <c r="B105" s="225">
        <f>+'[1]6.EXPORTACION VARIETAL'!G325/10000</f>
        <v>0.90080000000000005</v>
      </c>
      <c r="C105" s="162">
        <f>+'[1]6.EXPORTACION VARIETAL'!G337/10000</f>
        <v>0.73250000000000004</v>
      </c>
      <c r="D105" s="162">
        <f>+'[1]6.EXPORTACION VARIETAL'!G349/10000</f>
        <v>0.79520000000000002</v>
      </c>
      <c r="E105" s="162">
        <f>+'[1]6.EXPORTACION VARIETAL'!G361/10000</f>
        <v>0.90700000000000003</v>
      </c>
      <c r="F105" s="162">
        <f>+'[1]6.EXPORTACION VARIETAL'!G373/10000</f>
        <v>1.5146999999999999</v>
      </c>
      <c r="G105" s="162">
        <f>+'[1]6.EXPORTACION VARIETAL'!G385/10000</f>
        <v>1.3521000000000001</v>
      </c>
      <c r="H105" s="226">
        <f>+'[1]6.EXPORTACION VARIETAL'!G397/10000</f>
        <v>1.0305739999999999</v>
      </c>
      <c r="I105" s="222"/>
      <c r="J105" s="7"/>
      <c r="K105" s="2"/>
      <c r="L105" s="42" t="s">
        <v>6</v>
      </c>
      <c r="M105" s="6">
        <f>+SUM('[1]6.EXPORTACION VARIETAL'!G314:G325)/10000</f>
        <v>11.309884000000002</v>
      </c>
      <c r="N105" s="6">
        <f t="shared" ref="N105:S105" si="245">+SUM(C97:C105)+SUM(B106:B108)</f>
        <v>10.633602</v>
      </c>
      <c r="O105" s="6">
        <f t="shared" si="245"/>
        <v>9.6154000000000011</v>
      </c>
      <c r="P105" s="6">
        <f t="shared" si="245"/>
        <v>10.701000000000001</v>
      </c>
      <c r="Q105" s="6">
        <f t="shared" si="245"/>
        <v>17.093799999999998</v>
      </c>
      <c r="R105" s="6">
        <f t="shared" si="245"/>
        <v>16.126899999999999</v>
      </c>
      <c r="S105" s="67">
        <f t="shared" si="245"/>
        <v>18.173196999999998</v>
      </c>
      <c r="T105" s="37"/>
      <c r="U105" s="78"/>
      <c r="V105" s="7"/>
    </row>
    <row r="106" spans="1:22" x14ac:dyDescent="0.25">
      <c r="A106" s="42" t="s">
        <v>7</v>
      </c>
      <c r="B106" s="225">
        <f>+'[1]6.EXPORTACION VARIETAL'!G326/10000</f>
        <v>0.988402</v>
      </c>
      <c r="C106" s="162">
        <f>+'[1]6.EXPORTACION VARIETAL'!G338/10000</f>
        <v>0.80769999999999997</v>
      </c>
      <c r="D106" s="162">
        <f>+'[1]6.EXPORTACION VARIETAL'!G350/10000</f>
        <v>0.93830000000000002</v>
      </c>
      <c r="E106" s="162">
        <f>+'[1]6.EXPORTACION VARIETAL'!G362/10000</f>
        <v>1.1021000000000001</v>
      </c>
      <c r="F106" s="162">
        <f>+'[1]6.EXPORTACION VARIETAL'!G374/10000</f>
        <v>1.0773999999999999</v>
      </c>
      <c r="G106" s="162">
        <f>+'[1]6.EXPORTACION VARIETAL'!G386/10000</f>
        <v>1.3775999999999999</v>
      </c>
      <c r="H106" s="226">
        <f>+'[1]6.EXPORTACION VARIETAL'!G398/10000</f>
        <v>0.89108600000000004</v>
      </c>
      <c r="I106" s="222"/>
      <c r="J106" s="7"/>
      <c r="K106" s="2"/>
      <c r="L106" s="42" t="s">
        <v>7</v>
      </c>
      <c r="M106" s="6">
        <f>+SUM('[1]6.EXPORTACION VARIETAL'!G315:G326)/10000</f>
        <v>11.366294000000003</v>
      </c>
      <c r="N106" s="6">
        <f t="shared" ref="N106:S106" si="246">+SUM(C97:C106)+SUM(B107:B108)</f>
        <v>10.452900000000001</v>
      </c>
      <c r="O106" s="6">
        <f t="shared" si="246"/>
        <v>9.7460000000000004</v>
      </c>
      <c r="P106" s="6">
        <f t="shared" si="246"/>
        <v>10.864800000000001</v>
      </c>
      <c r="Q106" s="6">
        <f t="shared" si="246"/>
        <v>17.069099999999999</v>
      </c>
      <c r="R106" s="6">
        <f t="shared" si="246"/>
        <v>16.427099999999999</v>
      </c>
      <c r="S106" s="67">
        <f t="shared" si="246"/>
        <v>17.686682999999999</v>
      </c>
      <c r="T106" s="37"/>
      <c r="U106" s="78"/>
      <c r="V106" s="7"/>
    </row>
    <row r="107" spans="1:22" x14ac:dyDescent="0.25">
      <c r="A107" s="42" t="s">
        <v>8</v>
      </c>
      <c r="B107" s="225">
        <f>+'[1]6.EXPORTACION VARIETAL'!G327/10000</f>
        <v>0.8155</v>
      </c>
      <c r="C107" s="162">
        <f>+'[1]6.EXPORTACION VARIETAL'!G339/10000</f>
        <v>0.77510000000000001</v>
      </c>
      <c r="D107" s="162">
        <f>+'[1]6.EXPORTACION VARIETAL'!G351/10000</f>
        <v>0.6754</v>
      </c>
      <c r="E107" s="162">
        <f>+'[1]6.EXPORTACION VARIETAL'!G363/10000</f>
        <v>0.96040000000000003</v>
      </c>
      <c r="F107" s="162">
        <f>+'[1]6.EXPORTACION VARIETAL'!G375/10000</f>
        <v>1.0831</v>
      </c>
      <c r="G107" s="162">
        <f>+'[1]6.EXPORTACION VARIETAL'!G387/10000</f>
        <v>1.2183999999999999</v>
      </c>
      <c r="H107" s="226">
        <f>+'[1]6.EXPORTACION VARIETAL'!G399/10000</f>
        <v>0.92110000000000003</v>
      </c>
      <c r="I107" s="222"/>
      <c r="J107" s="7"/>
      <c r="K107" s="2"/>
      <c r="L107" s="42" t="s">
        <v>8</v>
      </c>
      <c r="M107" s="6">
        <f>+SUM('[1]6.EXPORTACION VARIETAL'!G316:G327)/10000</f>
        <v>11.323487000000002</v>
      </c>
      <c r="N107" s="6">
        <f t="shared" ref="N107:S107" si="247">+SUM(C97:C107)+SUM(B108)</f>
        <v>10.412500000000001</v>
      </c>
      <c r="O107" s="6">
        <f t="shared" si="247"/>
        <v>9.6463000000000001</v>
      </c>
      <c r="P107" s="6">
        <f t="shared" si="247"/>
        <v>11.149800000000001</v>
      </c>
      <c r="Q107" s="6">
        <f t="shared" si="247"/>
        <v>17.191799999999997</v>
      </c>
      <c r="R107" s="6">
        <f t="shared" si="247"/>
        <v>16.5624</v>
      </c>
      <c r="S107" s="67">
        <f t="shared" si="247"/>
        <v>17.389382999999999</v>
      </c>
      <c r="T107" s="37"/>
      <c r="U107" s="78"/>
      <c r="V107" s="7"/>
    </row>
    <row r="108" spans="1:22" x14ac:dyDescent="0.25">
      <c r="A108" s="42" t="s">
        <v>9</v>
      </c>
      <c r="B108" s="225">
        <f>+'[1]6.EXPORTACION VARIETAL'!G328/10000</f>
        <v>0.94569999999999999</v>
      </c>
      <c r="C108" s="162">
        <f>+'[1]6.EXPORTACION VARIETAL'!G340/10000</f>
        <v>0.69220000000000004</v>
      </c>
      <c r="D108" s="162">
        <f>+'[1]6.EXPORTACION VARIETAL'!G352/10000</f>
        <v>0.68369999999999997</v>
      </c>
      <c r="E108" s="162">
        <f>+'[1]6.EXPORTACION VARIETAL'!G364/10000</f>
        <v>1.6568000000000001</v>
      </c>
      <c r="F108" s="162">
        <f>+'[1]6.EXPORTACION VARIETAL'!G376/10000</f>
        <v>1.1031</v>
      </c>
      <c r="G108" s="162">
        <f>+'[1]6.EXPORTACION VARIETAL'!G388/10000</f>
        <v>2.3616000000000001</v>
      </c>
      <c r="H108" s="226">
        <f>+'[1]6.EXPORTACION VARIETAL'!G400/10000</f>
        <v>0.76249999999999996</v>
      </c>
      <c r="I108" s="222"/>
      <c r="J108" s="7"/>
      <c r="K108" s="2"/>
      <c r="L108" s="42" t="s">
        <v>9</v>
      </c>
      <c r="M108" s="6">
        <f>+SUM('[1]6.EXPORTACION VARIETAL'!G317:G328)/10000</f>
        <v>11.598979</v>
      </c>
      <c r="N108" s="6">
        <f t="shared" ref="N108:S108" si="248">+SUM(C97:C108)</f>
        <v>10.159000000000001</v>
      </c>
      <c r="O108" s="6">
        <f t="shared" si="248"/>
        <v>9.6378000000000004</v>
      </c>
      <c r="P108" s="6">
        <f t="shared" si="248"/>
        <v>12.122900000000001</v>
      </c>
      <c r="Q108" s="6">
        <f t="shared" si="248"/>
        <v>16.638099999999998</v>
      </c>
      <c r="R108" s="6">
        <f t="shared" si="248"/>
        <v>17.820899999999998</v>
      </c>
      <c r="S108" s="67">
        <f t="shared" si="248"/>
        <v>15.790282999999999</v>
      </c>
      <c r="T108" s="37"/>
      <c r="U108" s="78"/>
      <c r="V108" s="7"/>
    </row>
    <row r="109" spans="1:22" ht="25.5" x14ac:dyDescent="0.25">
      <c r="A109" s="53" t="s">
        <v>13</v>
      </c>
      <c r="B109" s="227">
        <f>SUM(B97:B108)</f>
        <v>11.598979</v>
      </c>
      <c r="C109" s="163">
        <f t="shared" ref="C109" si="249">SUM(C97:C108)</f>
        <v>10.159000000000001</v>
      </c>
      <c r="D109" s="163">
        <f t="shared" ref="D109" si="250">SUM(D97:D108)</f>
        <v>9.6378000000000004</v>
      </c>
      <c r="E109" s="163">
        <f t="shared" ref="E109" si="251">SUM(E97:E108)</f>
        <v>12.122900000000001</v>
      </c>
      <c r="F109" s="163">
        <f t="shared" ref="F109:G109" si="252">SUM(F97:F108)</f>
        <v>16.638099999999998</v>
      </c>
      <c r="G109" s="163">
        <f t="shared" si="252"/>
        <v>17.820899999999998</v>
      </c>
      <c r="H109" s="228">
        <f t="shared" ref="H109" si="253">SUM(H97:H108)</f>
        <v>15.790282999999999</v>
      </c>
      <c r="I109" s="228"/>
      <c r="J109" s="56"/>
      <c r="K109" s="3"/>
      <c r="L109" s="43" t="s">
        <v>14</v>
      </c>
      <c r="M109" s="46">
        <f>+AVERAGE(M97:M108)</f>
        <v>11.486856166666669</v>
      </c>
      <c r="N109" s="46">
        <f>+AVERAGE(N97:N108)</f>
        <v>10.85502625</v>
      </c>
      <c r="O109" s="46">
        <f t="shared" ref="O109:T109" si="254">+AVERAGE(O97:O108)</f>
        <v>9.8633499999999987</v>
      </c>
      <c r="P109" s="46">
        <f t="shared" si="254"/>
        <v>10.438108333333334</v>
      </c>
      <c r="Q109" s="46">
        <f t="shared" si="254"/>
        <v>15.105233333333333</v>
      </c>
      <c r="R109" s="46">
        <f t="shared" si="254"/>
        <v>16.624149999999997</v>
      </c>
      <c r="S109" s="237">
        <f t="shared" si="254"/>
        <v>18.513778749999997</v>
      </c>
      <c r="T109" s="203">
        <f t="shared" si="254"/>
        <v>12.197815000000002</v>
      </c>
      <c r="U109" s="79">
        <f>+S109/R109-1</f>
        <v>0.1136676912804564</v>
      </c>
      <c r="V109" s="75">
        <f>+POWER(S109/N109,0.2)-1</f>
        <v>0.11268654969300407</v>
      </c>
    </row>
    <row r="110" spans="1:22" ht="25.5" x14ac:dyDescent="0.25">
      <c r="A110" s="57" t="s">
        <v>15</v>
      </c>
      <c r="B110" s="201">
        <f>+B109/B$163</f>
        <v>5.3267371317331752E-2</v>
      </c>
      <c r="C110" s="58">
        <f t="shared" ref="C110:G110" si="255">+C109/C$163</f>
        <v>5.1851738429186826E-2</v>
      </c>
      <c r="D110" s="58">
        <f t="shared" si="255"/>
        <v>4.9722003965254759E-2</v>
      </c>
      <c r="E110" s="58">
        <f t="shared" si="255"/>
        <v>5.7043733419160803E-2</v>
      </c>
      <c r="F110" s="58">
        <f t="shared" si="255"/>
        <v>6.4122169765873385E-2</v>
      </c>
      <c r="G110" s="58">
        <f t="shared" si="255"/>
        <v>6.6573647580943404E-2</v>
      </c>
      <c r="H110" s="195">
        <f t="shared" ref="H110" si="256">+H109/H$163</f>
        <v>6.8307855695211389E-2</v>
      </c>
      <c r="I110" s="193"/>
      <c r="J110" s="59"/>
      <c r="K110" s="3"/>
      <c r="L110" s="44" t="s">
        <v>15</v>
      </c>
      <c r="M110" s="48">
        <f>+M109/M$163</f>
        <v>5.3158230019738476E-2</v>
      </c>
      <c r="N110" s="48">
        <f t="shared" ref="N110:T110" si="257">+N109/N$163</f>
        <v>5.2664103645787719E-2</v>
      </c>
      <c r="O110" s="48">
        <f t="shared" si="257"/>
        <v>5.1451576675608658E-2</v>
      </c>
      <c r="P110" s="48">
        <f t="shared" si="257"/>
        <v>5.0829841631560277E-2</v>
      </c>
      <c r="Q110" s="48">
        <f t="shared" si="257"/>
        <v>6.3961245856618415E-2</v>
      </c>
      <c r="R110" s="48">
        <f t="shared" si="257"/>
        <v>6.2547371474569943E-2</v>
      </c>
      <c r="S110" s="195">
        <f t="shared" si="257"/>
        <v>7.3142978176353943E-2</v>
      </c>
      <c r="T110" s="193">
        <f t="shared" si="257"/>
        <v>5.7504697002034109E-2</v>
      </c>
      <c r="U110" s="72"/>
      <c r="V110" s="76"/>
    </row>
    <row r="111" spans="1:22" ht="26.25" thickBot="1" x14ac:dyDescent="0.3">
      <c r="A111" s="60" t="s">
        <v>12</v>
      </c>
      <c r="B111" s="202"/>
      <c r="C111" s="62">
        <f>+C109/B109-1</f>
        <v>-0.12414704777032526</v>
      </c>
      <c r="D111" s="62">
        <f t="shared" ref="D111:H111" si="258">+D109/C109-1</f>
        <v>-5.1304262230534525E-2</v>
      </c>
      <c r="E111" s="62">
        <f t="shared" si="258"/>
        <v>0.25784930170785869</v>
      </c>
      <c r="F111" s="62">
        <f t="shared" si="258"/>
        <v>0.37245213604005611</v>
      </c>
      <c r="G111" s="62">
        <f t="shared" si="258"/>
        <v>7.1089847999471045E-2</v>
      </c>
      <c r="H111" s="196">
        <f t="shared" si="258"/>
        <v>-0.11394581642902435</v>
      </c>
      <c r="I111" s="192"/>
      <c r="J111" s="63"/>
      <c r="K111" s="2"/>
      <c r="L111" s="45" t="s">
        <v>12</v>
      </c>
      <c r="M111" s="49"/>
      <c r="N111" s="50">
        <f>+N109/M109-1</f>
        <v>-5.5004598951987949E-2</v>
      </c>
      <c r="O111" s="50">
        <f t="shared" ref="O111:Q111" si="259">+O109/N109-1</f>
        <v>-9.1356411966300066E-2</v>
      </c>
      <c r="P111" s="50">
        <f t="shared" si="259"/>
        <v>5.827212187880737E-2</v>
      </c>
      <c r="Q111" s="50">
        <f t="shared" si="259"/>
        <v>0.44712364069798705</v>
      </c>
      <c r="R111" s="50">
        <f t="shared" ref="R111" si="260">+R109/Q109-1</f>
        <v>0.1005556573108215</v>
      </c>
      <c r="S111" s="196">
        <f t="shared" ref="S111" si="261">+S109/R109-1</f>
        <v>0.1136676912804564</v>
      </c>
      <c r="T111" s="192">
        <f t="shared" ref="T111" si="262">+T109/S109-1</f>
        <v>-0.34114935882551778</v>
      </c>
      <c r="U111" s="73"/>
      <c r="V111" s="52"/>
    </row>
    <row r="112" spans="1:22" ht="15.75" thickBot="1" x14ac:dyDescent="0.3"/>
    <row r="113" spans="1:22" ht="15.75" thickBot="1" x14ac:dyDescent="0.3">
      <c r="A113" s="274" t="s">
        <v>60</v>
      </c>
      <c r="B113" s="275"/>
      <c r="C113" s="275"/>
      <c r="D113" s="275"/>
      <c r="E113" s="275"/>
      <c r="F113" s="275"/>
      <c r="G113" s="275"/>
      <c r="H113" s="275"/>
      <c r="I113" s="275"/>
      <c r="J113" s="276"/>
      <c r="K113" s="2"/>
      <c r="L113" s="274" t="s">
        <v>61</v>
      </c>
      <c r="M113" s="275"/>
      <c r="N113" s="275"/>
      <c r="O113" s="275"/>
      <c r="P113" s="275"/>
      <c r="Q113" s="275"/>
      <c r="R113" s="275"/>
      <c r="S113" s="275"/>
      <c r="T113" s="275"/>
      <c r="U113" s="275"/>
      <c r="V113" s="276"/>
    </row>
    <row r="114" spans="1:22" ht="38.25" x14ac:dyDescent="0.25">
      <c r="A114" s="38"/>
      <c r="B114" s="197">
        <v>2016</v>
      </c>
      <c r="C114" s="39">
        <f>+B114+1</f>
        <v>2017</v>
      </c>
      <c r="D114" s="39">
        <f t="shared" ref="D114:G114" si="263">+C114+1</f>
        <v>2018</v>
      </c>
      <c r="E114" s="39">
        <f t="shared" si="263"/>
        <v>2019</v>
      </c>
      <c r="F114" s="39">
        <f t="shared" si="263"/>
        <v>2020</v>
      </c>
      <c r="G114" s="39">
        <f t="shared" si="263"/>
        <v>2021</v>
      </c>
      <c r="H114" s="198">
        <v>2022</v>
      </c>
      <c r="I114" s="40">
        <v>2023</v>
      </c>
      <c r="J114" s="41" t="s">
        <v>16</v>
      </c>
      <c r="K114" s="2"/>
      <c r="L114" s="65"/>
      <c r="M114" s="64">
        <v>2016</v>
      </c>
      <c r="N114" s="64">
        <f>+M114+1</f>
        <v>2017</v>
      </c>
      <c r="O114" s="64">
        <f t="shared" ref="O114:R114" si="264">+N114+1</f>
        <v>2018</v>
      </c>
      <c r="P114" s="64">
        <f t="shared" si="264"/>
        <v>2019</v>
      </c>
      <c r="Q114" s="64">
        <f t="shared" si="264"/>
        <v>2020</v>
      </c>
      <c r="R114" s="64">
        <f t="shared" si="264"/>
        <v>2021</v>
      </c>
      <c r="S114" s="198">
        <v>2022</v>
      </c>
      <c r="T114" s="40">
        <v>2023</v>
      </c>
      <c r="U114" s="77" t="s">
        <v>16</v>
      </c>
      <c r="V114" s="74" t="s">
        <v>21</v>
      </c>
    </row>
    <row r="115" spans="1:22" x14ac:dyDescent="0.25">
      <c r="A115" s="42" t="s">
        <v>10</v>
      </c>
      <c r="B115" s="225">
        <f>+'[1]6.EXPORTACION VARIETAL'!H317/10000</f>
        <v>0.35844899999999996</v>
      </c>
      <c r="C115" s="162">
        <f>+'[1]6.EXPORTACION VARIETAL'!H329/10000</f>
        <v>0.41370000000000001</v>
      </c>
      <c r="D115" s="162">
        <f>+'[1]6.EXPORTACION VARIETAL'!H341/10000</f>
        <v>0.49890000000000001</v>
      </c>
      <c r="E115" s="162">
        <f>+'[1]6.EXPORTACION VARIETAL'!H353/10000</f>
        <v>0.31780000000000003</v>
      </c>
      <c r="F115" s="162">
        <f>+'[1]6.EXPORTACION VARIETAL'!H365/10000</f>
        <v>0.45219999999999999</v>
      </c>
      <c r="G115" s="162">
        <f>+'[1]6.EXPORTACION VARIETAL'!H377/10000</f>
        <v>0.3538</v>
      </c>
      <c r="H115" s="226">
        <f>+'[1]6.EXPORTACION VARIETAL'!H389/10000</f>
        <v>0.27189999999999998</v>
      </c>
      <c r="I115" s="222">
        <f>+'[1]6.EXPORTACION VARIETAL'!H401/10000</f>
        <v>0.30930000000000002</v>
      </c>
      <c r="J115" s="7">
        <f>+I115/H115-1</f>
        <v>0.13755057006252325</v>
      </c>
      <c r="K115" s="2"/>
      <c r="L115" s="42" t="s">
        <v>10</v>
      </c>
      <c r="M115" s="6">
        <f>+SUM('[1]6.EXPORTACION VARIETAL'!H306:H317)/10000</f>
        <v>6.4303169999999996</v>
      </c>
      <c r="N115" s="6">
        <f>+SUM(C115)+SUM(B116:B126)</f>
        <v>6.5197460000000014</v>
      </c>
      <c r="O115" s="6">
        <f>+SUM(D115)+SUM(C116:C126)</f>
        <v>5.9808000000000003</v>
      </c>
      <c r="P115" s="6">
        <f>+SUM(E115)+SUM(D116:D126)</f>
        <v>5.2837999999999994</v>
      </c>
      <c r="Q115" s="6">
        <f t="shared" ref="Q115" si="265">+SUM(F115)+SUM(E116:E126)</f>
        <v>5.6215000000000002</v>
      </c>
      <c r="R115" s="6">
        <f t="shared" ref="R115" si="266">+SUM(G115)+SUM(F116:F126)</f>
        <v>5.7895999999999992</v>
      </c>
      <c r="S115" s="67">
        <f t="shared" ref="S115" si="267">+SUM(H115)+SUM(G116:G126)</f>
        <v>6.1899999999999986</v>
      </c>
      <c r="T115" s="37">
        <f t="shared" ref="T115" si="268">+SUM(I115)+SUM(H116:H126)</f>
        <v>5.2256160000000005</v>
      </c>
      <c r="U115" s="78">
        <f>+T115/S115-1</f>
        <v>-0.15579709208400616</v>
      </c>
      <c r="V115" s="7">
        <f>+POWER(T115/O115,0.2)-1</f>
        <v>-2.6635186747371753E-2</v>
      </c>
    </row>
    <row r="116" spans="1:22" x14ac:dyDescent="0.25">
      <c r="A116" s="42" t="s">
        <v>11</v>
      </c>
      <c r="B116" s="225">
        <f>+'[1]6.EXPORTACION VARIETAL'!H318/10000</f>
        <v>0.42574600000000001</v>
      </c>
      <c r="C116" s="162">
        <f>+'[1]6.EXPORTACION VARIETAL'!H330/10000</f>
        <v>0.32</v>
      </c>
      <c r="D116" s="162">
        <f>+'[1]6.EXPORTACION VARIETAL'!H342/10000</f>
        <v>0.2392</v>
      </c>
      <c r="E116" s="162">
        <f>+'[1]6.EXPORTACION VARIETAL'!H354/10000</f>
        <v>0.34370000000000001</v>
      </c>
      <c r="F116" s="162">
        <f>+'[1]6.EXPORTACION VARIETAL'!H366/10000</f>
        <v>0.27860000000000001</v>
      </c>
      <c r="G116" s="162">
        <f>+'[1]6.EXPORTACION VARIETAL'!H378/10000</f>
        <v>0.34949999999999998</v>
      </c>
      <c r="H116" s="226">
        <f>+'[1]6.EXPORTACION VARIETAL'!H390/10000</f>
        <v>0.40139999999999998</v>
      </c>
      <c r="I116" s="222">
        <f>+'[1]6.EXPORTACION VARIETAL'!H402/10000</f>
        <v>0.12089999999999999</v>
      </c>
      <c r="J116" s="7">
        <f>+I116/H116-1</f>
        <v>-0.69880418535127053</v>
      </c>
      <c r="K116" s="2"/>
      <c r="L116" s="42" t="s">
        <v>11</v>
      </c>
      <c r="M116" s="6">
        <f>+SUM('[1]6.EXPORTACION VARIETAL'!H307:H318)/10000</f>
        <v>6.354463</v>
      </c>
      <c r="N116" s="6">
        <f>+SUM(C115:C116)+SUM(B117:B126)</f>
        <v>6.4140000000000006</v>
      </c>
      <c r="O116" s="6">
        <f>+SUM(D115:D116)+SUM(C117:C126)</f>
        <v>5.9</v>
      </c>
      <c r="P116" s="6">
        <f>+SUM(E115:E116)+SUM(D117:D126)</f>
        <v>5.388300000000001</v>
      </c>
      <c r="Q116" s="6">
        <f t="shared" ref="Q116" si="269">+SUM(F115:F116)+SUM(E117:E126)</f>
        <v>5.5564</v>
      </c>
      <c r="R116" s="6">
        <f t="shared" ref="R116" si="270">+SUM(G115:G116)+SUM(F117:F126)</f>
        <v>5.8605</v>
      </c>
      <c r="S116" s="67">
        <f t="shared" ref="S116" si="271">+SUM(H115:H116)+SUM(G117:G126)</f>
        <v>6.2419000000000002</v>
      </c>
      <c r="T116" s="37">
        <f t="shared" ref="T116" si="272">+SUM(I115:I116)+SUM(H117:H126)</f>
        <v>4.9451159999999996</v>
      </c>
      <c r="U116" s="78">
        <f>+T116/S116-1</f>
        <v>-0.20775469007834158</v>
      </c>
      <c r="V116" s="7">
        <f>+POWER(T116/O116,0.2)-1</f>
        <v>-3.4694247265127931E-2</v>
      </c>
    </row>
    <row r="117" spans="1:22" x14ac:dyDescent="0.25">
      <c r="A117" s="42" t="s">
        <v>0</v>
      </c>
      <c r="B117" s="225">
        <f>+'[1]6.EXPORTACION VARIETAL'!H319/10000</f>
        <v>0.65476199999999996</v>
      </c>
      <c r="C117" s="162">
        <f>+'[1]6.EXPORTACION VARIETAL'!H331/10000</f>
        <v>0.42020000000000002</v>
      </c>
      <c r="D117" s="162">
        <f>+'[1]6.EXPORTACION VARIETAL'!H343/10000</f>
        <v>0.57010000000000005</v>
      </c>
      <c r="E117" s="162">
        <f>+'[1]6.EXPORTACION VARIETAL'!H355/10000</f>
        <v>0.53110000000000002</v>
      </c>
      <c r="F117" s="162">
        <f>+'[1]6.EXPORTACION VARIETAL'!H367/10000</f>
        <v>0.25650000000000001</v>
      </c>
      <c r="G117" s="162">
        <f>+'[1]6.EXPORTACION VARIETAL'!H379/10000</f>
        <v>0.55049999999999999</v>
      </c>
      <c r="H117" s="226">
        <f>+'[1]6.EXPORTACION VARIETAL'!H391/10000</f>
        <v>0.35455999999999999</v>
      </c>
      <c r="I117" s="222">
        <f>+'[1]6.EXPORTACION VARIETAL'!H403/10000</f>
        <v>0.28310000000000002</v>
      </c>
      <c r="J117" s="7">
        <f>+I117/H117-1</f>
        <v>-0.20154557761732839</v>
      </c>
      <c r="K117" s="2"/>
      <c r="L117" s="42" t="s">
        <v>0</v>
      </c>
      <c r="M117" s="6">
        <f>+SUM('[1]6.EXPORTACION VARIETAL'!H308:H319)/10000</f>
        <v>6.452024999999999</v>
      </c>
      <c r="N117" s="6">
        <f>+SUM(C115:C117)+SUM(B118:B126)</f>
        <v>6.1794380000000002</v>
      </c>
      <c r="O117" s="6">
        <f>+SUM(D115:D117)+SUM(C118:C126)</f>
        <v>6.0499000000000001</v>
      </c>
      <c r="P117" s="6">
        <f>+SUM(E115:E117)+SUM(D118:D126)</f>
        <v>5.3492999999999995</v>
      </c>
      <c r="Q117" s="6">
        <f t="shared" ref="Q117" si="273">+SUM(F115:F117)+SUM(E118:E126)</f>
        <v>5.2818000000000005</v>
      </c>
      <c r="R117" s="6">
        <f t="shared" ref="R117" si="274">+SUM(G115:G117)+SUM(F118:F126)</f>
        <v>6.1544999999999996</v>
      </c>
      <c r="S117" s="67">
        <f t="shared" ref="S117" si="275">+SUM(H115:H117)+SUM(G118:G126)</f>
        <v>6.0459600000000009</v>
      </c>
      <c r="T117" s="37">
        <f t="shared" ref="T117" si="276">+SUM(I115:I117)+SUM(H118:H126)</f>
        <v>4.8736560000000004</v>
      </c>
      <c r="U117" s="78">
        <f>+T117/S117-1</f>
        <v>-0.19389873568465554</v>
      </c>
      <c r="V117" s="7">
        <f>+POWER(T117/O117,0.2)-1</f>
        <v>-4.2317977119782135E-2</v>
      </c>
    </row>
    <row r="118" spans="1:22" x14ac:dyDescent="0.25">
      <c r="A118" s="42" t="s">
        <v>1</v>
      </c>
      <c r="B118" s="225">
        <f>+'[1]6.EXPORTACION VARIETAL'!H320/10000</f>
        <v>0.96604699999999999</v>
      </c>
      <c r="C118" s="162">
        <f>+'[1]6.EXPORTACION VARIETAL'!H332/10000</f>
        <v>0.51870000000000005</v>
      </c>
      <c r="D118" s="162">
        <f>+'[1]6.EXPORTACION VARIETAL'!H344/10000</f>
        <v>0.33279999999999998</v>
      </c>
      <c r="E118" s="162">
        <f>+'[1]6.EXPORTACION VARIETAL'!H356/10000</f>
        <v>0.4577</v>
      </c>
      <c r="F118" s="162">
        <f>+'[1]6.EXPORTACION VARIETAL'!H368/10000</f>
        <v>0.48830000000000001</v>
      </c>
      <c r="G118" s="162">
        <f>+'[1]6.EXPORTACION VARIETAL'!H380/10000</f>
        <v>0.21729999999999999</v>
      </c>
      <c r="H118" s="226">
        <f>+'[1]6.EXPORTACION VARIETAL'!H392/10000</f>
        <v>0.43501000000000006</v>
      </c>
      <c r="I118" s="222">
        <f>+'[1]6.EXPORTACION VARIETAL'!H404/10000</f>
        <v>0.14990000000000001</v>
      </c>
      <c r="J118" s="7">
        <f>+I118/H118-1</f>
        <v>-0.65541022045470221</v>
      </c>
      <c r="K118" s="2"/>
      <c r="L118" s="42" t="s">
        <v>1</v>
      </c>
      <c r="M118" s="6">
        <f>+SUM('[1]6.EXPORTACION VARIETAL'!H309:H320)/10000</f>
        <v>6.9228719999999999</v>
      </c>
      <c r="N118" s="6">
        <f t="shared" ref="N118:S118" si="277">+SUM(C115:C118)+SUM(B119:B126)</f>
        <v>5.7320910000000005</v>
      </c>
      <c r="O118" s="6">
        <f t="shared" si="277"/>
        <v>5.8639999999999999</v>
      </c>
      <c r="P118" s="6">
        <f t="shared" si="277"/>
        <v>5.4741999999999997</v>
      </c>
      <c r="Q118" s="6">
        <f t="shared" si="277"/>
        <v>5.3124000000000002</v>
      </c>
      <c r="R118" s="6">
        <f t="shared" si="277"/>
        <v>5.8834999999999997</v>
      </c>
      <c r="S118" s="67">
        <f t="shared" si="277"/>
        <v>6.2636700000000012</v>
      </c>
      <c r="T118" s="37">
        <f t="shared" ref="T118" si="278">+SUM(I115:I118)+SUM(H119:H126)</f>
        <v>4.588546</v>
      </c>
      <c r="U118" s="78">
        <f>+T118/S118-1</f>
        <v>-0.26743490637278156</v>
      </c>
      <c r="V118" s="7">
        <f>+POWER(T118/O118,0.2)-1</f>
        <v>-4.7870051764779764E-2</v>
      </c>
    </row>
    <row r="119" spans="1:22" x14ac:dyDescent="0.25">
      <c r="A119" s="42" t="s">
        <v>2</v>
      </c>
      <c r="B119" s="225">
        <f>+'[1]6.EXPORTACION VARIETAL'!H321/10000</f>
        <v>0.40204499999999999</v>
      </c>
      <c r="C119" s="162">
        <f>+'[1]6.EXPORTACION VARIETAL'!H333/10000</f>
        <v>0.39040000000000002</v>
      </c>
      <c r="D119" s="162">
        <f>+'[1]6.EXPORTACION VARIETAL'!H345/10000</f>
        <v>0.32340000000000002</v>
      </c>
      <c r="E119" s="162">
        <f>+'[1]6.EXPORTACION VARIETAL'!H357/10000</f>
        <v>0.38829999999999998</v>
      </c>
      <c r="F119" s="162">
        <f>+'[1]6.EXPORTACION VARIETAL'!H369/10000</f>
        <v>0.48139999999999999</v>
      </c>
      <c r="G119" s="162">
        <f>+'[1]6.EXPORTACION VARIETAL'!H381/10000</f>
        <v>0.45860000000000001</v>
      </c>
      <c r="H119" s="226">
        <f>+'[1]6.EXPORTACION VARIETAL'!H393/10000</f>
        <v>0.48189199999999999</v>
      </c>
      <c r="I119" s="222">
        <f>+'[1]6.EXPORTACION VARIETAL'!H405/10000</f>
        <v>0.30099999999999999</v>
      </c>
      <c r="J119" s="7">
        <f t="shared" ref="J119:J121" si="279">+I119/H119-1</f>
        <v>-0.37537871556282321</v>
      </c>
      <c r="K119" s="2"/>
      <c r="L119" s="42" t="s">
        <v>2</v>
      </c>
      <c r="M119" s="6">
        <f>+SUM('[1]6.EXPORTACION VARIETAL'!H310:H321)/10000</f>
        <v>6.7007679999999992</v>
      </c>
      <c r="N119" s="6">
        <f t="shared" ref="N119:S119" si="280">+SUM(C115:C119)+SUM(B120:B126)</f>
        <v>5.7204460000000008</v>
      </c>
      <c r="O119" s="6">
        <f t="shared" si="280"/>
        <v>5.7969999999999988</v>
      </c>
      <c r="P119" s="6">
        <f t="shared" si="280"/>
        <v>5.5390999999999995</v>
      </c>
      <c r="Q119" s="6">
        <f t="shared" si="280"/>
        <v>5.4055</v>
      </c>
      <c r="R119" s="6">
        <f t="shared" si="280"/>
        <v>5.8606999999999996</v>
      </c>
      <c r="S119" s="67">
        <f t="shared" si="280"/>
        <v>6.2869619999999999</v>
      </c>
      <c r="T119" s="37">
        <f t="shared" ref="T119" si="281">+SUM(I115:I119)+SUM(H120:H126)</f>
        <v>4.407654</v>
      </c>
      <c r="U119" s="78">
        <f t="shared" ref="U119:U121" si="282">+T119/S119-1</f>
        <v>-0.29892148226758808</v>
      </c>
      <c r="V119" s="7">
        <f t="shared" ref="V119:V121" si="283">+POWER(T119/O119,0.2)-1</f>
        <v>-5.332515121266812E-2</v>
      </c>
    </row>
    <row r="120" spans="1:22" x14ac:dyDescent="0.25">
      <c r="A120" s="42" t="s">
        <v>3</v>
      </c>
      <c r="B120" s="225">
        <f>+'[1]6.EXPORTACION VARIETAL'!H322/10000</f>
        <v>0.40884100000000001</v>
      </c>
      <c r="C120" s="162">
        <f>+'[1]6.EXPORTACION VARIETAL'!H334/10000</f>
        <v>0.40789999999999998</v>
      </c>
      <c r="D120" s="162">
        <f>+'[1]6.EXPORTACION VARIETAL'!H346/10000</f>
        <v>0.4491</v>
      </c>
      <c r="E120" s="162">
        <f>+'[1]6.EXPORTACION VARIETAL'!H358/10000</f>
        <v>0.33310000000000001</v>
      </c>
      <c r="F120" s="162">
        <f>+'[1]6.EXPORTACION VARIETAL'!H370/10000</f>
        <v>0.4572</v>
      </c>
      <c r="G120" s="162">
        <f>+'[1]6.EXPORTACION VARIETAL'!H382/10000</f>
        <v>0.55000000000000004</v>
      </c>
      <c r="H120" s="226">
        <f>+'[1]6.EXPORTACION VARIETAL'!H394/10000</f>
        <v>0.54075099999999998</v>
      </c>
      <c r="I120" s="222">
        <f>+'[1]6.EXPORTACION VARIETAL'!H406/10000</f>
        <v>0.247</v>
      </c>
      <c r="J120" s="7">
        <f t="shared" si="279"/>
        <v>-0.54322784423884563</v>
      </c>
      <c r="K120" s="2"/>
      <c r="L120" s="42" t="s">
        <v>3</v>
      </c>
      <c r="M120" s="6">
        <f>+SUM('[1]6.EXPORTACION VARIETAL'!H311:H322)/10000</f>
        <v>6.4637519999999986</v>
      </c>
      <c r="N120" s="6">
        <f>+SUM(C115:C120)+SUM(B121:B126)</f>
        <v>5.7195050000000007</v>
      </c>
      <c r="O120" s="6">
        <f>+SUM(D115:D120)+SUM(C121:C126)</f>
        <v>5.8381999999999996</v>
      </c>
      <c r="P120" s="6">
        <f>+SUM(E115:E120)+SUM(D121:D126)</f>
        <v>5.4230999999999998</v>
      </c>
      <c r="Q120" s="6">
        <f>+SUM(F115:F120)+SUM(E121:E126)</f>
        <v>5.5296000000000003</v>
      </c>
      <c r="R120" s="6">
        <f>+SUM(G115:G120)+SUM(F121:F126)</f>
        <v>5.9535</v>
      </c>
      <c r="S120" s="67">
        <f t="shared" ref="S120" si="284">+SUM(H115:H120)+SUM(G121:G126)</f>
        <v>6.2777130000000003</v>
      </c>
      <c r="T120" s="37">
        <f t="shared" ref="T120" si="285">+SUM(I115:I120)+SUM(H121:H126)</f>
        <v>4.1139029999999996</v>
      </c>
      <c r="U120" s="78">
        <f t="shared" si="282"/>
        <v>-0.34468125573755926</v>
      </c>
      <c r="V120" s="7">
        <f t="shared" si="283"/>
        <v>-6.7615563140989932E-2</v>
      </c>
    </row>
    <row r="121" spans="1:22" x14ac:dyDescent="0.25">
      <c r="A121" s="42" t="s">
        <v>4</v>
      </c>
      <c r="B121" s="225">
        <f>+'[1]6.EXPORTACION VARIETAL'!H323/10000</f>
        <v>0.40599000000000002</v>
      </c>
      <c r="C121" s="162">
        <f>+'[1]6.EXPORTACION VARIETAL'!H335/10000</f>
        <v>0.50390000000000001</v>
      </c>
      <c r="D121" s="162">
        <f>+'[1]6.EXPORTACION VARIETAL'!H347/10000</f>
        <v>0.59619999999999995</v>
      </c>
      <c r="E121" s="162">
        <f>+'[1]6.EXPORTACION VARIETAL'!H359/10000</f>
        <v>0.50570000000000004</v>
      </c>
      <c r="F121" s="162">
        <f>+'[1]6.EXPORTACION VARIETAL'!H371/10000</f>
        <v>0.36549999999999999</v>
      </c>
      <c r="G121" s="162">
        <f>+'[1]6.EXPORTACION VARIETAL'!H383/10000</f>
        <v>0.43890000000000001</v>
      </c>
      <c r="H121" s="226">
        <f>+'[1]6.EXPORTACION VARIETAL'!H395/10000</f>
        <v>0.32581900000000003</v>
      </c>
      <c r="I121" s="222">
        <f>+'[1]6.EXPORTACION VARIETAL'!H407/10000</f>
        <v>0.2979</v>
      </c>
      <c r="J121" s="7">
        <f t="shared" si="279"/>
        <v>-8.5688679911239185E-2</v>
      </c>
      <c r="K121" s="2"/>
      <c r="L121" s="42" t="s">
        <v>4</v>
      </c>
      <c r="M121" s="6">
        <f>+SUM('[1]6.EXPORTACION VARIETAL'!H312:H323)/10000</f>
        <v>6.3832069999999996</v>
      </c>
      <c r="N121" s="6">
        <f t="shared" ref="N121:S121" si="286">+SUM(C115:C121)+SUM(B122:B126)</f>
        <v>5.8174150000000004</v>
      </c>
      <c r="O121" s="6">
        <f t="shared" si="286"/>
        <v>5.9305000000000003</v>
      </c>
      <c r="P121" s="6">
        <f t="shared" si="286"/>
        <v>5.3326000000000002</v>
      </c>
      <c r="Q121" s="6">
        <f t="shared" si="286"/>
        <v>5.3894000000000002</v>
      </c>
      <c r="R121" s="6">
        <f t="shared" si="286"/>
        <v>6.0268999999999995</v>
      </c>
      <c r="S121" s="67">
        <f t="shared" si="286"/>
        <v>6.1646320000000001</v>
      </c>
      <c r="T121" s="37">
        <f t="shared" ref="T121" si="287">+SUM(I115:I121)+SUM(H122:H126)</f>
        <v>4.0859839999999998</v>
      </c>
      <c r="U121" s="78">
        <f t="shared" si="282"/>
        <v>-0.33718930829934379</v>
      </c>
      <c r="V121" s="7">
        <f t="shared" si="283"/>
        <v>-7.1801055369149935E-2</v>
      </c>
    </row>
    <row r="122" spans="1:22" x14ac:dyDescent="0.25">
      <c r="A122" s="42" t="s">
        <v>5</v>
      </c>
      <c r="B122" s="225">
        <f>+'[1]6.EXPORTACION VARIETAL'!H324/10000</f>
        <v>0.71056700000000006</v>
      </c>
      <c r="C122" s="162">
        <f>+'[1]6.EXPORTACION VARIETAL'!H336/10000</f>
        <v>0.56010000000000004</v>
      </c>
      <c r="D122" s="162">
        <f>+'[1]6.EXPORTACION VARIETAL'!H348/10000</f>
        <v>0.57269999999999999</v>
      </c>
      <c r="E122" s="162">
        <f>+'[1]6.EXPORTACION VARIETAL'!H360/10000</f>
        <v>0.55179999999999996</v>
      </c>
      <c r="F122" s="162">
        <f>+'[1]6.EXPORTACION VARIETAL'!H372/10000</f>
        <v>0.81210000000000004</v>
      </c>
      <c r="G122" s="162">
        <f>+'[1]6.EXPORTACION VARIETAL'!H384/10000</f>
        <v>0.6704</v>
      </c>
      <c r="H122" s="226">
        <f>+'[1]6.EXPORTACION VARIETAL'!H396/10000</f>
        <v>0.47350200000000003</v>
      </c>
      <c r="I122" s="222"/>
      <c r="J122" s="7"/>
      <c r="K122" s="2"/>
      <c r="L122" s="42" t="s">
        <v>5</v>
      </c>
      <c r="M122" s="6">
        <f>+SUM('[1]6.EXPORTACION VARIETAL'!H313:H324)/10000</f>
        <v>6.4436829999999992</v>
      </c>
      <c r="N122" s="6">
        <f t="shared" ref="N122:S122" si="288">+SUM(C115:C122)+SUM(B123:B126)</f>
        <v>5.6669480000000005</v>
      </c>
      <c r="O122" s="6">
        <f t="shared" si="288"/>
        <v>5.9430999999999994</v>
      </c>
      <c r="P122" s="6">
        <f t="shared" si="288"/>
        <v>5.3117000000000001</v>
      </c>
      <c r="Q122" s="6">
        <f t="shared" si="288"/>
        <v>5.6497000000000002</v>
      </c>
      <c r="R122" s="6">
        <f t="shared" si="288"/>
        <v>5.8851999999999993</v>
      </c>
      <c r="S122" s="67">
        <f t="shared" si="288"/>
        <v>5.9677340000000001</v>
      </c>
      <c r="T122" s="37"/>
      <c r="U122" s="78"/>
      <c r="V122" s="7"/>
    </row>
    <row r="123" spans="1:22" x14ac:dyDescent="0.25">
      <c r="A123" s="42" t="s">
        <v>6</v>
      </c>
      <c r="B123" s="225">
        <f>+'[1]6.EXPORTACION VARIETAL'!H325/10000</f>
        <v>0.54187700000000005</v>
      </c>
      <c r="C123" s="162">
        <f>+'[1]6.EXPORTACION VARIETAL'!H337/10000</f>
        <v>0.70309999999999995</v>
      </c>
      <c r="D123" s="162">
        <f>+'[1]6.EXPORTACION VARIETAL'!H349/10000</f>
        <v>0.39450000000000002</v>
      </c>
      <c r="E123" s="162">
        <f>+'[1]6.EXPORTACION VARIETAL'!H361/10000</f>
        <v>0.49049999999999999</v>
      </c>
      <c r="F123" s="162">
        <f>+'[1]6.EXPORTACION VARIETAL'!H373/10000</f>
        <v>0.66200000000000003</v>
      </c>
      <c r="G123" s="162">
        <f>+'[1]6.EXPORTACION VARIETAL'!H385/10000</f>
        <v>0.69779999999999998</v>
      </c>
      <c r="H123" s="226">
        <f>+'[1]6.EXPORTACION VARIETAL'!H397/10000</f>
        <v>0.57856700000000005</v>
      </c>
      <c r="I123" s="222"/>
      <c r="J123" s="7"/>
      <c r="K123" s="2"/>
      <c r="L123" s="42" t="s">
        <v>6</v>
      </c>
      <c r="M123" s="6">
        <f>+SUM('[1]6.EXPORTACION VARIETAL'!H314:H325)/10000</f>
        <v>6.4090379999999989</v>
      </c>
      <c r="N123" s="6">
        <f t="shared" ref="N123:S123" si="289">+SUM(C115:C123)+SUM(B124:B126)</f>
        <v>5.8281710000000002</v>
      </c>
      <c r="O123" s="6">
        <f t="shared" si="289"/>
        <v>5.6344999999999992</v>
      </c>
      <c r="P123" s="6">
        <f t="shared" si="289"/>
        <v>5.4077000000000002</v>
      </c>
      <c r="Q123" s="6">
        <f t="shared" si="289"/>
        <v>5.8212000000000002</v>
      </c>
      <c r="R123" s="6">
        <f t="shared" si="289"/>
        <v>5.9209999999999994</v>
      </c>
      <c r="S123" s="67">
        <f t="shared" si="289"/>
        <v>5.8485010000000006</v>
      </c>
      <c r="T123" s="37"/>
      <c r="U123" s="78"/>
      <c r="V123" s="7"/>
    </row>
    <row r="124" spans="1:22" x14ac:dyDescent="0.25">
      <c r="A124" s="42" t="s">
        <v>7</v>
      </c>
      <c r="B124" s="225">
        <f>+'[1]6.EXPORTACION VARIETAL'!H326/10000</f>
        <v>0.45437100000000002</v>
      </c>
      <c r="C124" s="162">
        <f>+'[1]6.EXPORTACION VARIETAL'!H338/10000</f>
        <v>0.52410000000000001</v>
      </c>
      <c r="D124" s="162">
        <f>+'[1]6.EXPORTACION VARIETAL'!H350/10000</f>
        <v>0.42530000000000001</v>
      </c>
      <c r="E124" s="162">
        <f>+'[1]6.EXPORTACION VARIETAL'!H362/10000</f>
        <v>0.48649999999999999</v>
      </c>
      <c r="F124" s="162">
        <f>+'[1]6.EXPORTACION VARIETAL'!H374/10000</f>
        <v>0.4531</v>
      </c>
      <c r="G124" s="162">
        <f>+'[1]6.EXPORTACION VARIETAL'!H386/10000</f>
        <v>0.4002</v>
      </c>
      <c r="H124" s="226">
        <f>+'[1]6.EXPORTACION VARIETAL'!H398/10000</f>
        <v>0.61401499999999998</v>
      </c>
      <c r="I124" s="222"/>
      <c r="J124" s="7"/>
      <c r="K124" s="2"/>
      <c r="L124" s="42" t="s">
        <v>7</v>
      </c>
      <c r="M124" s="6">
        <f>+SUM('[1]6.EXPORTACION VARIETAL'!H315:H326)/10000</f>
        <v>6.2843279999999995</v>
      </c>
      <c r="N124" s="6">
        <f t="shared" ref="N124:S124" si="290">+SUM(C115:C124)+SUM(B125:B126)</f>
        <v>5.8978999999999999</v>
      </c>
      <c r="O124" s="6">
        <f t="shared" si="290"/>
        <v>5.5356999999999994</v>
      </c>
      <c r="P124" s="6">
        <f t="shared" si="290"/>
        <v>5.4688999999999997</v>
      </c>
      <c r="Q124" s="6">
        <f t="shared" si="290"/>
        <v>5.7877999999999998</v>
      </c>
      <c r="R124" s="6">
        <f t="shared" si="290"/>
        <v>5.8680999999999992</v>
      </c>
      <c r="S124" s="67">
        <f t="shared" si="290"/>
        <v>6.062316</v>
      </c>
      <c r="T124" s="37"/>
      <c r="U124" s="78"/>
      <c r="V124" s="7"/>
    </row>
    <row r="125" spans="1:22" x14ac:dyDescent="0.25">
      <c r="A125" s="42" t="s">
        <v>8</v>
      </c>
      <c r="B125" s="225">
        <f>+'[1]6.EXPORTACION VARIETAL'!H327/10000</f>
        <v>0.63590000000000002</v>
      </c>
      <c r="C125" s="162">
        <f>+'[1]6.EXPORTACION VARIETAL'!H339/10000</f>
        <v>0.62119999999999997</v>
      </c>
      <c r="D125" s="162">
        <f>+'[1]6.EXPORTACION VARIETAL'!H351/10000</f>
        <v>0.53200000000000003</v>
      </c>
      <c r="E125" s="162">
        <f>+'[1]6.EXPORTACION VARIETAL'!H363/10000</f>
        <v>0.64170000000000005</v>
      </c>
      <c r="F125" s="162">
        <f>+'[1]6.EXPORTACION VARIETAL'!H375/10000</f>
        <v>0.50319999999999998</v>
      </c>
      <c r="G125" s="162">
        <f>+'[1]6.EXPORTACION VARIETAL'!H387/10000</f>
        <v>0.54700000000000004</v>
      </c>
      <c r="H125" s="226">
        <f>+'[1]6.EXPORTACION VARIETAL'!H399/10000</f>
        <v>0.35099999999999998</v>
      </c>
      <c r="I125" s="222"/>
      <c r="J125" s="7"/>
      <c r="K125" s="2"/>
      <c r="L125" s="42" t="s">
        <v>8</v>
      </c>
      <c r="M125" s="6">
        <f>+SUM('[1]6.EXPORTACION VARIETAL'!H316:H327)/10000</f>
        <v>6.4506279999999991</v>
      </c>
      <c r="N125" s="6">
        <f t="shared" ref="N125:S125" si="291">+SUM(C115:C125)+SUM(B126)</f>
        <v>5.8832000000000004</v>
      </c>
      <c r="O125" s="6">
        <f t="shared" si="291"/>
        <v>5.4464999999999995</v>
      </c>
      <c r="P125" s="6">
        <f t="shared" si="291"/>
        <v>5.5785999999999998</v>
      </c>
      <c r="Q125" s="6">
        <f t="shared" si="291"/>
        <v>5.6492999999999993</v>
      </c>
      <c r="R125" s="6">
        <f t="shared" si="291"/>
        <v>5.9118999999999993</v>
      </c>
      <c r="S125" s="67">
        <f t="shared" si="291"/>
        <v>5.8663159999999994</v>
      </c>
      <c r="T125" s="37"/>
      <c r="U125" s="78"/>
      <c r="V125" s="7"/>
    </row>
    <row r="126" spans="1:22" x14ac:dyDescent="0.25">
      <c r="A126" s="42" t="s">
        <v>9</v>
      </c>
      <c r="B126" s="225">
        <f>+'[1]6.EXPORTACION VARIETAL'!H328/10000</f>
        <v>0.49990000000000001</v>
      </c>
      <c r="C126" s="162">
        <f>+'[1]6.EXPORTACION VARIETAL'!H340/10000</f>
        <v>0.51229999999999998</v>
      </c>
      <c r="D126" s="162">
        <f>+'[1]6.EXPORTACION VARIETAL'!H352/10000</f>
        <v>0.53069999999999995</v>
      </c>
      <c r="E126" s="162">
        <f>+'[1]6.EXPORTACION VARIETAL'!H364/10000</f>
        <v>0.43919999999999998</v>
      </c>
      <c r="F126" s="162">
        <f>+'[1]6.EXPORTACION VARIETAL'!H376/10000</f>
        <v>0.67789999999999995</v>
      </c>
      <c r="G126" s="162">
        <f>+'[1]6.EXPORTACION VARIETAL'!H388/10000</f>
        <v>1.0379</v>
      </c>
      <c r="H126" s="226">
        <f>+'[1]6.EXPORTACION VARIETAL'!H400/10000</f>
        <v>0.35980000000000001</v>
      </c>
      <c r="I126" s="222"/>
      <c r="J126" s="7"/>
      <c r="K126" s="2"/>
      <c r="L126" s="42" t="s">
        <v>9</v>
      </c>
      <c r="M126" s="6">
        <f>+SUM('[1]6.EXPORTACION VARIETAL'!H317:H328)/10000</f>
        <v>6.4644950000000003</v>
      </c>
      <c r="N126" s="6">
        <f t="shared" ref="N126:S126" si="292">+SUM(C115:C126)</f>
        <v>5.8956</v>
      </c>
      <c r="O126" s="6">
        <f t="shared" si="292"/>
        <v>5.4649000000000001</v>
      </c>
      <c r="P126" s="6">
        <f t="shared" si="292"/>
        <v>5.4870999999999999</v>
      </c>
      <c r="Q126" s="6">
        <f t="shared" si="292"/>
        <v>5.8879999999999999</v>
      </c>
      <c r="R126" s="6">
        <f t="shared" si="292"/>
        <v>6.2718999999999987</v>
      </c>
      <c r="S126" s="67">
        <f t="shared" si="292"/>
        <v>5.1882159999999997</v>
      </c>
      <c r="T126" s="37"/>
      <c r="U126" s="78"/>
      <c r="V126" s="7"/>
    </row>
    <row r="127" spans="1:22" ht="25.5" x14ac:dyDescent="0.25">
      <c r="A127" s="53" t="s">
        <v>13</v>
      </c>
      <c r="B127" s="227">
        <f>SUM(B115:B126)</f>
        <v>6.4644950000000012</v>
      </c>
      <c r="C127" s="163">
        <f t="shared" ref="C127" si="293">SUM(C115:C126)</f>
        <v>5.8956</v>
      </c>
      <c r="D127" s="163">
        <f t="shared" ref="D127" si="294">SUM(D115:D126)</f>
        <v>5.4649000000000001</v>
      </c>
      <c r="E127" s="163">
        <f t="shared" ref="E127" si="295">SUM(E115:E126)</f>
        <v>5.4870999999999999</v>
      </c>
      <c r="F127" s="163">
        <f t="shared" ref="F127:G127" si="296">SUM(F115:F126)</f>
        <v>5.8879999999999999</v>
      </c>
      <c r="G127" s="163">
        <f t="shared" si="296"/>
        <v>6.2718999999999987</v>
      </c>
      <c r="H127" s="228">
        <f t="shared" ref="H127" si="297">SUM(H115:H126)</f>
        <v>5.1882159999999997</v>
      </c>
      <c r="I127" s="228"/>
      <c r="J127" s="56"/>
      <c r="K127" s="3"/>
      <c r="L127" s="43" t="s">
        <v>14</v>
      </c>
      <c r="M127" s="46">
        <f t="shared" ref="M127" si="298">+AVERAGE(M115:M126)</f>
        <v>6.4799646666666648</v>
      </c>
      <c r="N127" s="46">
        <f>+AVERAGE(N115:N126)</f>
        <v>5.939538333333334</v>
      </c>
      <c r="O127" s="46">
        <f t="shared" ref="O127:T127" si="299">+AVERAGE(O115:O126)</f>
        <v>5.7820916666666662</v>
      </c>
      <c r="P127" s="46">
        <f t="shared" si="299"/>
        <v>5.4203666666666663</v>
      </c>
      <c r="Q127" s="46">
        <f t="shared" si="299"/>
        <v>5.5743833333333335</v>
      </c>
      <c r="R127" s="46">
        <f t="shared" si="299"/>
        <v>5.9489416666666664</v>
      </c>
      <c r="S127" s="237">
        <f t="shared" si="299"/>
        <v>6.0336600000000002</v>
      </c>
      <c r="T127" s="203">
        <f t="shared" si="299"/>
        <v>4.6057821428571435</v>
      </c>
      <c r="U127" s="79">
        <f>+S127/R127-1</f>
        <v>1.4240908396871754E-2</v>
      </c>
      <c r="V127" s="75">
        <f>+POWER(S127/N127,0.2)-1</f>
        <v>3.1494256709054813E-3</v>
      </c>
    </row>
    <row r="128" spans="1:22" ht="25.5" x14ac:dyDescent="0.25">
      <c r="A128" s="57" t="s">
        <v>15</v>
      </c>
      <c r="B128" s="201">
        <f>+B127/B$163</f>
        <v>2.9687669539192597E-2</v>
      </c>
      <c r="C128" s="58">
        <f t="shared" ref="C128" si="300">+C127/C$163</f>
        <v>3.0091259876278555E-2</v>
      </c>
      <c r="D128" s="58">
        <f t="shared" ref="D128" si="301">+D127/D$163</f>
        <v>2.8193755781373415E-2</v>
      </c>
      <c r="E128" s="58">
        <f t="shared" ref="E128" si="302">+E127/E$163</f>
        <v>2.5819289909532965E-2</v>
      </c>
      <c r="F128" s="58">
        <f t="shared" ref="F128:G128" si="303">+F127/F$163</f>
        <v>2.2691974178629924E-2</v>
      </c>
      <c r="G128" s="58">
        <f t="shared" si="303"/>
        <v>2.3429976054122906E-2</v>
      </c>
      <c r="H128" s="195">
        <f t="shared" ref="H128" si="304">+H127/H$163</f>
        <v>2.2443923889368347E-2</v>
      </c>
      <c r="I128" s="193"/>
      <c r="J128" s="59"/>
      <c r="K128" s="3"/>
      <c r="L128" s="44" t="s">
        <v>15</v>
      </c>
      <c r="M128" s="48">
        <f>+M127/M$163</f>
        <v>2.9987617784405774E-2</v>
      </c>
      <c r="N128" s="48">
        <f t="shared" ref="N128" si="305">+N127/N$163</f>
        <v>2.8816186639327192E-2</v>
      </c>
      <c r="O128" s="48">
        <f t="shared" ref="O128" si="306">+O127/O$163</f>
        <v>3.016193613051325E-2</v>
      </c>
      <c r="P128" s="48">
        <f t="shared" ref="P128" si="307">+P127/P$163</f>
        <v>2.6395240445226419E-2</v>
      </c>
      <c r="Q128" s="48">
        <f t="shared" ref="Q128:T128" si="308">+Q127/Q$163</f>
        <v>2.3604038084970736E-2</v>
      </c>
      <c r="R128" s="48">
        <f t="shared" si="308"/>
        <v>2.238253771203624E-2</v>
      </c>
      <c r="S128" s="195">
        <f t="shared" si="308"/>
        <v>2.3837373648182968E-2</v>
      </c>
      <c r="T128" s="193">
        <f t="shared" si="308"/>
        <v>2.1713241804567407E-2</v>
      </c>
      <c r="U128" s="72"/>
      <c r="V128" s="76"/>
    </row>
    <row r="129" spans="1:22" ht="26.25" thickBot="1" x14ac:dyDescent="0.3">
      <c r="A129" s="60" t="s">
        <v>12</v>
      </c>
      <c r="B129" s="202"/>
      <c r="C129" s="62">
        <f>+C127/B127-1</f>
        <v>-8.8003007195457839E-2</v>
      </c>
      <c r="D129" s="62">
        <f t="shared" ref="D129:H129" si="309">+D127/C127-1</f>
        <v>-7.305448130809411E-2</v>
      </c>
      <c r="E129" s="62">
        <f t="shared" si="309"/>
        <v>4.062288422477911E-3</v>
      </c>
      <c r="F129" s="62">
        <f t="shared" si="309"/>
        <v>7.3062273331996774E-2</v>
      </c>
      <c r="G129" s="62">
        <f t="shared" si="309"/>
        <v>6.5200407608695388E-2</v>
      </c>
      <c r="H129" s="196">
        <f t="shared" si="309"/>
        <v>-0.17278400484701595</v>
      </c>
      <c r="I129" s="192"/>
      <c r="J129" s="63"/>
      <c r="K129" s="2"/>
      <c r="L129" s="45" t="s">
        <v>12</v>
      </c>
      <c r="M129" s="49"/>
      <c r="N129" s="50">
        <f>+N127/M127-1</f>
        <v>-8.3399580265200668E-2</v>
      </c>
      <c r="O129" s="50">
        <f t="shared" ref="O129:Q129" si="310">+O127/N127-1</f>
        <v>-2.6508233103414769E-2</v>
      </c>
      <c r="P129" s="50">
        <f t="shared" si="310"/>
        <v>-6.2559540881255482E-2</v>
      </c>
      <c r="Q129" s="50">
        <f t="shared" si="310"/>
        <v>2.8414436907712393E-2</v>
      </c>
      <c r="R129" s="50">
        <f t="shared" ref="R129" si="311">+R127/Q127-1</f>
        <v>6.7192783656189192E-2</v>
      </c>
      <c r="S129" s="196">
        <f t="shared" ref="S129" si="312">+S127/R127-1</f>
        <v>1.4240908396871754E-2</v>
      </c>
      <c r="T129" s="192">
        <f t="shared" ref="T129" si="313">+T127/S127-1</f>
        <v>-0.23665202499691007</v>
      </c>
      <c r="U129" s="73"/>
      <c r="V129" s="52"/>
    </row>
    <row r="130" spans="1:22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2" ht="15.75" thickBot="1" x14ac:dyDescent="0.3">
      <c r="A131" s="274" t="s">
        <v>62</v>
      </c>
      <c r="B131" s="275"/>
      <c r="C131" s="275"/>
      <c r="D131" s="275"/>
      <c r="E131" s="275"/>
      <c r="F131" s="275"/>
      <c r="G131" s="275"/>
      <c r="H131" s="275"/>
      <c r="I131" s="275"/>
      <c r="J131" s="276"/>
      <c r="K131" s="2"/>
      <c r="L131" s="274" t="s">
        <v>192</v>
      </c>
      <c r="M131" s="275"/>
      <c r="N131" s="275"/>
      <c r="O131" s="275"/>
      <c r="P131" s="275"/>
      <c r="Q131" s="275"/>
      <c r="R131" s="275"/>
      <c r="S131" s="275"/>
      <c r="T131" s="275"/>
      <c r="U131" s="275"/>
      <c r="V131" s="276"/>
    </row>
    <row r="132" spans="1:22" ht="38.25" x14ac:dyDescent="0.25">
      <c r="A132" s="38"/>
      <c r="B132" s="197">
        <v>2016</v>
      </c>
      <c r="C132" s="39">
        <f>+B132+1</f>
        <v>2017</v>
      </c>
      <c r="D132" s="39">
        <f t="shared" ref="D132" si="314">+C132+1</f>
        <v>2018</v>
      </c>
      <c r="E132" s="39">
        <f t="shared" ref="E132" si="315">+D132+1</f>
        <v>2019</v>
      </c>
      <c r="F132" s="39">
        <f t="shared" ref="F132" si="316">+E132+1</f>
        <v>2020</v>
      </c>
      <c r="G132" s="39">
        <f t="shared" ref="G132" si="317">+F132+1</f>
        <v>2021</v>
      </c>
      <c r="H132" s="198">
        <v>2022</v>
      </c>
      <c r="I132" s="40">
        <v>2023</v>
      </c>
      <c r="J132" s="41" t="s">
        <v>16</v>
      </c>
      <c r="K132" s="2"/>
      <c r="L132" s="65"/>
      <c r="M132" s="64">
        <v>2016</v>
      </c>
      <c r="N132" s="64">
        <f>+M132+1</f>
        <v>2017</v>
      </c>
      <c r="O132" s="64">
        <f t="shared" ref="O132" si="318">+N132+1</f>
        <v>2018</v>
      </c>
      <c r="P132" s="64">
        <f t="shared" ref="P132" si="319">+O132+1</f>
        <v>2019</v>
      </c>
      <c r="Q132" s="64">
        <f t="shared" ref="Q132" si="320">+P132+1</f>
        <v>2020</v>
      </c>
      <c r="R132" s="64">
        <f t="shared" ref="R132" si="321">+Q132+1</f>
        <v>2021</v>
      </c>
      <c r="S132" s="198">
        <v>2022</v>
      </c>
      <c r="T132" s="40">
        <v>2023</v>
      </c>
      <c r="U132" s="77" t="s">
        <v>16</v>
      </c>
      <c r="V132" s="74" t="s">
        <v>21</v>
      </c>
    </row>
    <row r="133" spans="1:22" x14ac:dyDescent="0.25">
      <c r="A133" s="42" t="s">
        <v>10</v>
      </c>
      <c r="B133" s="225">
        <f>+'[1]6.EXPORTACION VARIETAL'!I317/10000</f>
        <v>2.7911720000000031</v>
      </c>
      <c r="C133" s="162">
        <f>+'[1]6.EXPORTACION VARIETAL'!I329/10000</f>
        <v>3.4186999999999999</v>
      </c>
      <c r="D133" s="162">
        <f>+'[1]6.EXPORTACION VARIETAL'!I341/10000</f>
        <v>2.7395999999999998</v>
      </c>
      <c r="E133" s="162">
        <f>+'[1]6.EXPORTACION VARIETAL'!I353/10000</f>
        <v>3.8462000000000001</v>
      </c>
      <c r="F133" s="162">
        <f>+'[1]6.EXPORTACION VARIETAL'!I365/10000</f>
        <v>4.1384999999999996</v>
      </c>
      <c r="G133" s="162">
        <f>+'[1]6.EXPORTACION VARIETAL'!I377/10000</f>
        <v>3.0575000000000001</v>
      </c>
      <c r="H133" s="226">
        <f>+'[1]6.EXPORTACION VARIETAL'!I389/10000</f>
        <v>2.9990000000000001</v>
      </c>
      <c r="I133" s="222">
        <f>+'[1]6.EXPORTACION VARIETAL'!I401/10000</f>
        <v>1.8935</v>
      </c>
      <c r="J133" s="7">
        <f>+I133/H133-1</f>
        <v>-0.36862287429143048</v>
      </c>
      <c r="K133" s="2"/>
      <c r="L133" s="42" t="s">
        <v>10</v>
      </c>
      <c r="M133" s="6">
        <f>+SUM('[1]6.EXPORTACION VARIETAL'!I306:I317)/10000</f>
        <v>41.095881000000013</v>
      </c>
      <c r="N133" s="6">
        <f>+SUM(C133)+SUM(B134:B144)</f>
        <v>39.753168000000002</v>
      </c>
      <c r="O133" s="6">
        <f>+SUM(D133)+SUM(C134:C144)</f>
        <v>33.029599999999995</v>
      </c>
      <c r="P133" s="6">
        <f>+SUM(E133)+SUM(D134:D144)</f>
        <v>34.333800000000004</v>
      </c>
      <c r="Q133" s="6">
        <f t="shared" ref="Q133" si="322">+SUM(F133)+SUM(E134:E144)</f>
        <v>38.062900000000006</v>
      </c>
      <c r="R133" s="6">
        <f t="shared" ref="R133" si="323">+SUM(G133)+SUM(F134:F144)</f>
        <v>44.141799999999996</v>
      </c>
      <c r="S133" s="67">
        <f t="shared" ref="S133" si="324">+SUM(H133)+SUM(G134:G144)</f>
        <v>40.997600000000006</v>
      </c>
      <c r="T133" s="37">
        <f t="shared" ref="T133" si="325">+SUM(I133)+SUM(H134:H144)</f>
        <v>30.176238499999993</v>
      </c>
      <c r="U133" s="78">
        <f>+T133/S133-1</f>
        <v>-0.26395109713739373</v>
      </c>
      <c r="V133" s="7">
        <f>+POWER(T133/O133,0.2)-1</f>
        <v>-1.790758276141724E-2</v>
      </c>
    </row>
    <row r="134" spans="1:22" x14ac:dyDescent="0.25">
      <c r="A134" s="42" t="s">
        <v>11</v>
      </c>
      <c r="B134" s="225">
        <f>+'[1]6.EXPORTACION VARIETAL'!I318/10000</f>
        <v>3.1266709999999991</v>
      </c>
      <c r="C134" s="162">
        <f>+'[1]6.EXPORTACION VARIETAL'!I330/10000</f>
        <v>2.61</v>
      </c>
      <c r="D134" s="162">
        <f>+'[1]6.EXPORTACION VARIETAL'!I342/10000</f>
        <v>2.4906999999999999</v>
      </c>
      <c r="E134" s="162">
        <f>+'[1]6.EXPORTACION VARIETAL'!I354/10000</f>
        <v>2.7446999999999999</v>
      </c>
      <c r="F134" s="162">
        <f>+'[1]6.EXPORTACION VARIETAL'!I366/10000</f>
        <v>3.9028</v>
      </c>
      <c r="G134" s="162">
        <f>+'[1]6.EXPORTACION VARIETAL'!I378/10000</f>
        <v>3.2219000000000002</v>
      </c>
      <c r="H134" s="226">
        <f>+'[1]6.EXPORTACION VARIETAL'!I390/10000</f>
        <v>2.0375000000000001</v>
      </c>
      <c r="I134" s="222">
        <f>+'[1]6.EXPORTACION VARIETAL'!I402/10000</f>
        <v>1.4237</v>
      </c>
      <c r="J134" s="7">
        <f>+I134/H134-1</f>
        <v>-0.30125153374233138</v>
      </c>
      <c r="K134" s="2"/>
      <c r="L134" s="42" t="s">
        <v>11</v>
      </c>
      <c r="M134" s="6">
        <f>+SUM('[1]6.EXPORTACION VARIETAL'!I307:I318)/10000</f>
        <v>40.948252000000011</v>
      </c>
      <c r="N134" s="6">
        <f>+SUM(C133:C134)+SUM(B135:B144)</f>
        <v>39.236497000000007</v>
      </c>
      <c r="O134" s="6">
        <f>+SUM(D133:D134)+SUM(C135:C144)</f>
        <v>32.910299999999992</v>
      </c>
      <c r="P134" s="6">
        <f>+SUM(E133:E134)+SUM(D135:D144)</f>
        <v>34.587800000000001</v>
      </c>
      <c r="Q134" s="6">
        <f t="shared" ref="Q134" si="326">+SUM(F133:F134)+SUM(E135:E144)</f>
        <v>39.221000000000004</v>
      </c>
      <c r="R134" s="6">
        <f t="shared" ref="R134" si="327">+SUM(G133:G134)+SUM(F135:F144)</f>
        <v>43.460900000000002</v>
      </c>
      <c r="S134" s="67">
        <f t="shared" ref="S134" si="328">+SUM(H133:H134)+SUM(G135:G144)</f>
        <v>39.813199999999995</v>
      </c>
      <c r="T134" s="37">
        <f t="shared" ref="T134" si="329">+SUM(I133:I134)+SUM(H135:H144)</f>
        <v>29.562438499999992</v>
      </c>
      <c r="U134" s="78">
        <f>+T134/S134-1</f>
        <v>-0.25747142907377463</v>
      </c>
      <c r="V134" s="7">
        <f>+POWER(T134/O134,0.2)-1</f>
        <v>-2.1227671401493287E-2</v>
      </c>
    </row>
    <row r="135" spans="1:22" x14ac:dyDescent="0.25">
      <c r="A135" s="42" t="s">
        <v>0</v>
      </c>
      <c r="B135" s="225">
        <f>+'[1]6.EXPORTACION VARIETAL'!I319/10000</f>
        <v>3.6240190000000001</v>
      </c>
      <c r="C135" s="162">
        <f>+'[1]6.EXPORTACION VARIETAL'!I331/10000</f>
        <v>2.4586999999999999</v>
      </c>
      <c r="D135" s="162">
        <f>+'[1]6.EXPORTACION VARIETAL'!I343/10000</f>
        <v>2.2435</v>
      </c>
      <c r="E135" s="162">
        <f>+'[1]6.EXPORTACION VARIETAL'!I355/10000</f>
        <v>2.8336999999999999</v>
      </c>
      <c r="F135" s="162">
        <f>+'[1]6.EXPORTACION VARIETAL'!I367/10000</f>
        <v>2.9895999999999998</v>
      </c>
      <c r="G135" s="162">
        <f>+'[1]6.EXPORTACION VARIETAL'!I379/10000</f>
        <v>3.5781000000000001</v>
      </c>
      <c r="H135" s="226">
        <f>+'[1]6.EXPORTACION VARIETAL'!I391/10000</f>
        <v>2.5801100000000008</v>
      </c>
      <c r="I135" s="222">
        <f>+'[1]6.EXPORTACION VARIETAL'!I403/10000</f>
        <v>2.3557999999999999</v>
      </c>
      <c r="J135" s="7">
        <f>+I135/H135-1</f>
        <v>-8.6938153799644535E-2</v>
      </c>
      <c r="K135" s="2"/>
      <c r="L135" s="42" t="s">
        <v>0</v>
      </c>
      <c r="M135" s="6">
        <f>+SUM('[1]6.EXPORTACION VARIETAL'!I308:I319)/10000</f>
        <v>41.201771000000015</v>
      </c>
      <c r="N135" s="6">
        <f>+SUM(C133:C135)+SUM(B136:B144)</f>
        <v>38.071178000000003</v>
      </c>
      <c r="O135" s="6">
        <f>+SUM(D133:D135)+SUM(C136:C144)</f>
        <v>32.695099999999996</v>
      </c>
      <c r="P135" s="6">
        <f>+SUM(E133:E135)+SUM(D136:D144)</f>
        <v>35.178000000000004</v>
      </c>
      <c r="Q135" s="6">
        <f t="shared" ref="Q135" si="330">+SUM(F133:F135)+SUM(E136:E144)</f>
        <v>39.376900000000006</v>
      </c>
      <c r="R135" s="6">
        <f t="shared" ref="R135" si="331">+SUM(G133:G135)+SUM(F136:F144)</f>
        <v>44.049399999999999</v>
      </c>
      <c r="S135" s="67">
        <f t="shared" ref="S135" si="332">+SUM(H133:H135)+SUM(G136:G144)</f>
        <v>38.81521</v>
      </c>
      <c r="T135" s="37">
        <f t="shared" ref="T135" si="333">+SUM(I133:I135)+SUM(H136:H144)</f>
        <v>29.338128499999989</v>
      </c>
      <c r="U135" s="78">
        <f>+T135/S135-1</f>
        <v>-0.24415896500366763</v>
      </c>
      <c r="V135" s="7">
        <f>+POWER(T135/O135,0.2)-1</f>
        <v>-2.1434394230913756E-2</v>
      </c>
    </row>
    <row r="136" spans="1:22" x14ac:dyDescent="0.25">
      <c r="A136" s="42" t="s">
        <v>1</v>
      </c>
      <c r="B136" s="225">
        <f>+'[1]6.EXPORTACION VARIETAL'!I320/10000</f>
        <v>3.3411429999999993</v>
      </c>
      <c r="C136" s="162">
        <f>+'[1]6.EXPORTACION VARIETAL'!I332/10000</f>
        <v>2.4428999999999998</v>
      </c>
      <c r="D136" s="162">
        <f>+'[1]6.EXPORTACION VARIETAL'!I344/10000</f>
        <v>2.2690000000000001</v>
      </c>
      <c r="E136" s="162">
        <f>+'[1]6.EXPORTACION VARIETAL'!I356/10000</f>
        <v>3.0030999999999999</v>
      </c>
      <c r="F136" s="162">
        <f>+'[1]6.EXPORTACION VARIETAL'!I368/10000</f>
        <v>3.6854</v>
      </c>
      <c r="G136" s="162">
        <f>+'[1]6.EXPORTACION VARIETAL'!I380/10000</f>
        <v>3.5617999999999999</v>
      </c>
      <c r="H136" s="226">
        <f>+'[1]6.EXPORTACION VARIETAL'!I392/10000</f>
        <v>3.8331204999999988</v>
      </c>
      <c r="I136" s="222">
        <f>+'[1]6.EXPORTACION VARIETAL'!I404/10000</f>
        <v>1.3359000000000001</v>
      </c>
      <c r="J136" s="7">
        <f>+I136/H136-1</f>
        <v>-0.65148499766704426</v>
      </c>
      <c r="K136" s="2"/>
      <c r="L136" s="42" t="s">
        <v>1</v>
      </c>
      <c r="M136" s="6">
        <f>+SUM('[1]6.EXPORTACION VARIETAL'!I309:I320)/10000</f>
        <v>40.871814000000015</v>
      </c>
      <c r="N136" s="6">
        <f t="shared" ref="N136:S136" si="334">+SUM(C133:C136)+SUM(B137:B144)</f>
        <v>37.17293500000001</v>
      </c>
      <c r="O136" s="6">
        <f t="shared" si="334"/>
        <v>32.5212</v>
      </c>
      <c r="P136" s="6">
        <f t="shared" si="334"/>
        <v>35.912100000000002</v>
      </c>
      <c r="Q136" s="6">
        <f t="shared" si="334"/>
        <v>40.059199999999997</v>
      </c>
      <c r="R136" s="6">
        <f t="shared" si="334"/>
        <v>43.925800000000002</v>
      </c>
      <c r="S136" s="67">
        <f t="shared" si="334"/>
        <v>39.086530499999995</v>
      </c>
      <c r="T136" s="37">
        <f t="shared" ref="T136" si="335">+SUM(I133:I136)+SUM(H137:H144)</f>
        <v>26.840907999999995</v>
      </c>
      <c r="U136" s="78">
        <f>+T136/S136-1</f>
        <v>-0.31329520280650136</v>
      </c>
      <c r="V136" s="7">
        <f>+POWER(T136/O136,0.2)-1</f>
        <v>-3.766533918382553E-2</v>
      </c>
    </row>
    <row r="137" spans="1:22" x14ac:dyDescent="0.25">
      <c r="A137" s="42" t="s">
        <v>2</v>
      </c>
      <c r="B137" s="225">
        <f>+'[1]6.EXPORTACION VARIETAL'!I321/10000</f>
        <v>3.3038319999999977</v>
      </c>
      <c r="C137" s="162">
        <f>+'[1]6.EXPORTACION VARIETAL'!I333/10000</f>
        <v>2.3685999999999998</v>
      </c>
      <c r="D137" s="162">
        <f>+'[1]6.EXPORTACION VARIETAL'!I345/10000</f>
        <v>2.6080999999999999</v>
      </c>
      <c r="E137" s="162">
        <f>+'[1]6.EXPORTACION VARIETAL'!I357/10000</f>
        <v>3.3626</v>
      </c>
      <c r="F137" s="162">
        <f>+'[1]6.EXPORTACION VARIETAL'!I369/10000</f>
        <v>4.4965999999999999</v>
      </c>
      <c r="G137" s="162">
        <f>+'[1]6.EXPORTACION VARIETAL'!I381/10000</f>
        <v>3.0226999999999999</v>
      </c>
      <c r="H137" s="226">
        <f>+'[1]6.EXPORTACION VARIETAL'!I393/10000</f>
        <v>3.000524999999997</v>
      </c>
      <c r="I137" s="222">
        <f>+'[1]6.EXPORTACION VARIETAL'!I405/10000</f>
        <v>1.9327000000000001</v>
      </c>
      <c r="J137" s="7">
        <f t="shared" ref="J137:J139" si="336">+I137/H137-1</f>
        <v>-0.35587938777380557</v>
      </c>
      <c r="K137" s="2"/>
      <c r="L137" s="42" t="s">
        <v>2</v>
      </c>
      <c r="M137" s="6">
        <f>+SUM('[1]6.EXPORTACION VARIETAL'!I310:I321)/10000</f>
        <v>40.696876000000096</v>
      </c>
      <c r="N137" s="6">
        <f t="shared" ref="N137:S137" si="337">+SUM(C133:C137)+SUM(B138:B144)</f>
        <v>36.23770300000001</v>
      </c>
      <c r="O137" s="6">
        <f t="shared" si="337"/>
        <v>32.7607</v>
      </c>
      <c r="P137" s="6">
        <f t="shared" si="337"/>
        <v>36.666600000000003</v>
      </c>
      <c r="Q137" s="6">
        <f t="shared" si="337"/>
        <v>41.193199999999997</v>
      </c>
      <c r="R137" s="6">
        <f t="shared" si="337"/>
        <v>42.451900000000002</v>
      </c>
      <c r="S137" s="67">
        <f t="shared" si="337"/>
        <v>39.064355499999991</v>
      </c>
      <c r="T137" s="37">
        <f t="shared" ref="T137" si="338">+SUM(I133:I137)+SUM(H138:H144)</f>
        <v>25.773082999999996</v>
      </c>
      <c r="U137" s="78">
        <f t="shared" ref="U137:U139" si="339">+T137/S137-1</f>
        <v>-0.34024041430812801</v>
      </c>
      <c r="V137" s="7">
        <f t="shared" ref="V137:V139" si="340">+POWER(T137/O137,0.2)-1</f>
        <v>-4.6846954380428074E-2</v>
      </c>
    </row>
    <row r="138" spans="1:22" x14ac:dyDescent="0.25">
      <c r="A138" s="42" t="s">
        <v>3</v>
      </c>
      <c r="B138" s="225">
        <f>+'[1]6.EXPORTACION VARIETAL'!I322/10000</f>
        <v>3.103273999999999</v>
      </c>
      <c r="C138" s="162">
        <f>+'[1]6.EXPORTACION VARIETAL'!I334/10000</f>
        <v>3.3490000000000002</v>
      </c>
      <c r="D138" s="162">
        <f>+'[1]6.EXPORTACION VARIETAL'!I346/10000</f>
        <v>2.4352999999999998</v>
      </c>
      <c r="E138" s="162">
        <f>+'[1]6.EXPORTACION VARIETAL'!I358/10000</f>
        <v>2.4167999999999998</v>
      </c>
      <c r="F138" s="162">
        <f>+'[1]6.EXPORTACION VARIETAL'!I370/10000</f>
        <v>4.2530000000000001</v>
      </c>
      <c r="G138" s="162">
        <f>+'[1]6.EXPORTACION VARIETAL'!I382/10000</f>
        <v>3.4110999999999998</v>
      </c>
      <c r="H138" s="226">
        <f>+'[1]6.EXPORTACION VARIETAL'!I394/10000</f>
        <v>2.5035189999999945</v>
      </c>
      <c r="I138" s="222">
        <f>+'[1]6.EXPORTACION VARIETAL'!I406/10000</f>
        <v>1.3441000000000001</v>
      </c>
      <c r="J138" s="7">
        <f t="shared" si="336"/>
        <v>-0.46311571831489873</v>
      </c>
      <c r="K138" s="2"/>
      <c r="L138" s="42" t="s">
        <v>3</v>
      </c>
      <c r="M138" s="6">
        <f>+SUM('[1]6.EXPORTACION VARIETAL'!I311:I322)/10000</f>
        <v>39.77089700000009</v>
      </c>
      <c r="N138" s="6">
        <f>+SUM(C133:C138)+SUM(B139:B144)</f>
        <v>36.483429000000008</v>
      </c>
      <c r="O138" s="6">
        <f>+SUM(D133:D138)+SUM(C139:C144)</f>
        <v>31.847000000000001</v>
      </c>
      <c r="P138" s="6">
        <f>+SUM(E133:E138)+SUM(D139:D144)</f>
        <v>36.648099999999999</v>
      </c>
      <c r="Q138" s="6">
        <f>+SUM(F133:F138)+SUM(E139:E144)</f>
        <v>43.029399999999995</v>
      </c>
      <c r="R138" s="6">
        <f>+SUM(G133:G138)+SUM(F139:F144)</f>
        <v>41.61</v>
      </c>
      <c r="S138" s="67">
        <f t="shared" ref="S138" si="341">+SUM(H133:H138)+SUM(G139:G144)</f>
        <v>38.15677449999999</v>
      </c>
      <c r="T138" s="37">
        <f t="shared" ref="T138" si="342">+SUM(I133:I138)+SUM(H139:H144)</f>
        <v>24.613664</v>
      </c>
      <c r="U138" s="78">
        <f t="shared" si="339"/>
        <v>-0.35493331596988087</v>
      </c>
      <c r="V138" s="7">
        <f t="shared" si="340"/>
        <v>-5.0223219635277094E-2</v>
      </c>
    </row>
    <row r="139" spans="1:22" x14ac:dyDescent="0.25">
      <c r="A139" s="42" t="s">
        <v>4</v>
      </c>
      <c r="B139" s="225">
        <f>+'[1]6.EXPORTACION VARIETAL'!I323/10000</f>
        <v>3.2901260000000008</v>
      </c>
      <c r="C139" s="162">
        <f>+'[1]6.EXPORTACION VARIETAL'!I335/10000</f>
        <v>2.8466</v>
      </c>
      <c r="D139" s="162">
        <f>+'[1]6.EXPORTACION VARIETAL'!I347/10000</f>
        <v>3.4108000000000001</v>
      </c>
      <c r="E139" s="162">
        <f>+'[1]6.EXPORTACION VARIETAL'!I359/10000</f>
        <v>3.4956</v>
      </c>
      <c r="F139" s="162">
        <f>+'[1]6.EXPORTACION VARIETAL'!I371/10000</f>
        <v>4.2362000000000002</v>
      </c>
      <c r="G139" s="162">
        <f>+'[1]6.EXPORTACION VARIETAL'!I383/10000</f>
        <v>3.3656999999999999</v>
      </c>
      <c r="H139" s="226">
        <f>+'[1]6.EXPORTACION VARIETAL'!I395/10000</f>
        <v>2.0355299999999987</v>
      </c>
      <c r="I139" s="222">
        <f>+'[1]6.EXPORTACION VARIETAL'!I407/10000</f>
        <v>1.5821000000000001</v>
      </c>
      <c r="J139" s="7">
        <f t="shared" si="336"/>
        <v>-0.22275770929438476</v>
      </c>
      <c r="K139" s="2"/>
      <c r="L139" s="42" t="s">
        <v>4</v>
      </c>
      <c r="M139" s="6">
        <f>+SUM('[1]6.EXPORTACION VARIETAL'!I312:I323)/10000</f>
        <v>39.523387000000106</v>
      </c>
      <c r="N139" s="6">
        <f t="shared" ref="N139:S139" si="343">+SUM(C133:C139)+SUM(B140:B144)</f>
        <v>36.03990300000001</v>
      </c>
      <c r="O139" s="6">
        <f t="shared" si="343"/>
        <v>32.411200000000001</v>
      </c>
      <c r="P139" s="6">
        <f t="shared" si="343"/>
        <v>36.732900000000001</v>
      </c>
      <c r="Q139" s="6">
        <f t="shared" si="343"/>
        <v>43.769999999999996</v>
      </c>
      <c r="R139" s="6">
        <f t="shared" si="343"/>
        <v>40.739500000000007</v>
      </c>
      <c r="S139" s="67">
        <f t="shared" si="343"/>
        <v>36.826604499999988</v>
      </c>
      <c r="T139" s="37">
        <f t="shared" ref="T139" si="344">+SUM(I133:I139)+SUM(H140:H144)</f>
        <v>24.160234000000003</v>
      </c>
      <c r="U139" s="78">
        <f t="shared" si="339"/>
        <v>-0.34394619520243819</v>
      </c>
      <c r="V139" s="7">
        <f t="shared" si="340"/>
        <v>-5.7066196631749389E-2</v>
      </c>
    </row>
    <row r="140" spans="1:22" x14ac:dyDescent="0.25">
      <c r="A140" s="42" t="s">
        <v>5</v>
      </c>
      <c r="B140" s="225">
        <f>+'[1]6.EXPORTACION VARIETAL'!I324/10000</f>
        <v>4.1654790000000039</v>
      </c>
      <c r="C140" s="162">
        <f>+'[1]6.EXPORTACION VARIETAL'!I336/10000</f>
        <v>3.9217</v>
      </c>
      <c r="D140" s="162">
        <f>+'[1]6.EXPORTACION VARIETAL'!I348/10000</f>
        <v>3.5998000000000001</v>
      </c>
      <c r="E140" s="162">
        <f>+'[1]6.EXPORTACION VARIETAL'!I360/10000</f>
        <v>4.1562000000000001</v>
      </c>
      <c r="F140" s="162">
        <f>+'[1]6.EXPORTACION VARIETAL'!I372/10000</f>
        <v>3.9159999999999999</v>
      </c>
      <c r="G140" s="162">
        <f>+'[1]6.EXPORTACION VARIETAL'!I384/10000</f>
        <v>4.0362</v>
      </c>
      <c r="H140" s="226">
        <f>+'[1]6.EXPORTACION VARIETAL'!I396/10000</f>
        <v>3.0485859999999985</v>
      </c>
      <c r="I140" s="222"/>
      <c r="J140" s="7"/>
      <c r="K140" s="2"/>
      <c r="L140" s="42" t="s">
        <v>5</v>
      </c>
      <c r="M140" s="6">
        <f>+SUM('[1]6.EXPORTACION VARIETAL'!I313:I324)/10000</f>
        <v>39.969633000000101</v>
      </c>
      <c r="N140" s="6">
        <f t="shared" ref="N140:S140" si="345">+SUM(C133:C140)+SUM(B141:B144)</f>
        <v>35.796124000000006</v>
      </c>
      <c r="O140" s="6">
        <f t="shared" si="345"/>
        <v>32.089299999999994</v>
      </c>
      <c r="P140" s="6">
        <f t="shared" si="345"/>
        <v>37.289299999999997</v>
      </c>
      <c r="Q140" s="6">
        <f t="shared" si="345"/>
        <v>43.529799999999994</v>
      </c>
      <c r="R140" s="6">
        <f t="shared" si="345"/>
        <v>40.859700000000004</v>
      </c>
      <c r="S140" s="67">
        <f t="shared" si="345"/>
        <v>35.838990499999987</v>
      </c>
      <c r="T140" s="37"/>
      <c r="U140" s="78"/>
      <c r="V140" s="7"/>
    </row>
    <row r="141" spans="1:22" x14ac:dyDescent="0.25">
      <c r="A141" s="42" t="s">
        <v>6</v>
      </c>
      <c r="B141" s="225">
        <f>+'[1]6.EXPORTACION VARIETAL'!I325/10000</f>
        <v>3.4188920000000014</v>
      </c>
      <c r="C141" s="162">
        <f>+'[1]6.EXPORTACION VARIETAL'!I337/10000</f>
        <v>2.3740999999999999</v>
      </c>
      <c r="D141" s="162">
        <f>+'[1]6.EXPORTACION VARIETAL'!I349/10000</f>
        <v>2.3355000000000001</v>
      </c>
      <c r="E141" s="162">
        <f>+'[1]6.EXPORTACION VARIETAL'!I361/10000</f>
        <v>2.2448000000000001</v>
      </c>
      <c r="F141" s="162">
        <f>+'[1]6.EXPORTACION VARIETAL'!I373/10000</f>
        <v>4.2099000000000002</v>
      </c>
      <c r="G141" s="162">
        <f>+'[1]6.EXPORTACION VARIETAL'!I385/10000</f>
        <v>3.4315000000000002</v>
      </c>
      <c r="H141" s="226">
        <f>+'[1]6.EXPORTACION VARIETAL'!I397/10000</f>
        <v>3.1021610000000015</v>
      </c>
      <c r="I141" s="222"/>
      <c r="J141" s="7"/>
      <c r="K141" s="2"/>
      <c r="L141" s="42" t="s">
        <v>6</v>
      </c>
      <c r="M141" s="6">
        <f>+SUM('[1]6.EXPORTACION VARIETAL'!I314:I325)/10000</f>
        <v>39.451401000000104</v>
      </c>
      <c r="N141" s="6">
        <f t="shared" ref="N141:S141" si="346">+SUM(C133:C141)+SUM(B142:B144)</f>
        <v>34.751332000000005</v>
      </c>
      <c r="O141" s="6">
        <f t="shared" si="346"/>
        <v>32.050699999999999</v>
      </c>
      <c r="P141" s="6">
        <f t="shared" si="346"/>
        <v>37.198599999999999</v>
      </c>
      <c r="Q141" s="6">
        <f t="shared" si="346"/>
        <v>45.494900000000001</v>
      </c>
      <c r="R141" s="6">
        <f t="shared" si="346"/>
        <v>40.081299999999999</v>
      </c>
      <c r="S141" s="67">
        <f t="shared" si="346"/>
        <v>35.50965149999999</v>
      </c>
      <c r="T141" s="37"/>
      <c r="U141" s="78"/>
      <c r="V141" s="7"/>
    </row>
    <row r="142" spans="1:22" x14ac:dyDescent="0.25">
      <c r="A142" s="42" t="s">
        <v>7</v>
      </c>
      <c r="B142" s="225">
        <f>+'[1]6.EXPORTACION VARIETAL'!I326/10000</f>
        <v>3.4404320000000035</v>
      </c>
      <c r="C142" s="162">
        <f>+'[1]6.EXPORTACION VARIETAL'!I338/10000</f>
        <v>2.8209</v>
      </c>
      <c r="D142" s="162">
        <f>+'[1]6.EXPORTACION VARIETAL'!I350/10000</f>
        <v>3.3081</v>
      </c>
      <c r="E142" s="162">
        <f>+'[1]6.EXPORTACION VARIETAL'!I362/10000</f>
        <v>3.9548000000000001</v>
      </c>
      <c r="F142" s="162">
        <f>+'[1]6.EXPORTACION VARIETAL'!I374/10000</f>
        <v>3.3414000000000001</v>
      </c>
      <c r="G142" s="162">
        <f>+'[1]6.EXPORTACION VARIETAL'!I386/10000</f>
        <v>3.6408999999999998</v>
      </c>
      <c r="H142" s="226">
        <f>+'[1]6.EXPORTACION VARIETAL'!I398/10000</f>
        <v>2.4842870000000024</v>
      </c>
      <c r="I142" s="222"/>
      <c r="J142" s="7"/>
      <c r="K142" s="2"/>
      <c r="L142" s="42" t="s">
        <v>7</v>
      </c>
      <c r="M142" s="6">
        <f>+SUM('[1]6.EXPORTACION VARIETAL'!I315:I326)/10000</f>
        <v>39.454918000000113</v>
      </c>
      <c r="N142" s="6">
        <f t="shared" ref="N142:S142" si="347">+SUM(C133:C142)+SUM(B143:B144)</f>
        <v>34.131799999999998</v>
      </c>
      <c r="O142" s="6">
        <f t="shared" si="347"/>
        <v>32.537899999999993</v>
      </c>
      <c r="P142" s="6">
        <f t="shared" si="347"/>
        <v>37.845300000000002</v>
      </c>
      <c r="Q142" s="6">
        <f t="shared" si="347"/>
        <v>44.881499999999996</v>
      </c>
      <c r="R142" s="6">
        <f t="shared" si="347"/>
        <v>40.380800000000008</v>
      </c>
      <c r="S142" s="67">
        <f t="shared" si="347"/>
        <v>34.353038499999997</v>
      </c>
      <c r="T142" s="37"/>
      <c r="U142" s="78"/>
      <c r="V142" s="7"/>
    </row>
    <row r="143" spans="1:22" x14ac:dyDescent="0.25">
      <c r="A143" s="42" t="s">
        <v>8</v>
      </c>
      <c r="B143" s="225">
        <f>+'[1]6.EXPORTACION VARIETAL'!I327/10000</f>
        <v>2.4300999999999999</v>
      </c>
      <c r="C143" s="162">
        <f>+'[1]6.EXPORTACION VARIETAL'!I339/10000</f>
        <v>2.4845000000000002</v>
      </c>
      <c r="D143" s="162">
        <f>+'[1]6.EXPORTACION VARIETAL'!I351/10000</f>
        <v>2.9841000000000002</v>
      </c>
      <c r="E143" s="162">
        <f>+'[1]6.EXPORTACION VARIETAL'!I363/10000</f>
        <v>2.5708000000000002</v>
      </c>
      <c r="F143" s="162">
        <f>+'[1]6.EXPORTACION VARIETAL'!I375/10000</f>
        <v>2.8374999999999999</v>
      </c>
      <c r="G143" s="162">
        <f>+'[1]6.EXPORTACION VARIETAL'!I387/10000</f>
        <v>2.9056999999999999</v>
      </c>
      <c r="H143" s="226">
        <f>+'[1]6.EXPORTACION VARIETAL'!I399/10000</f>
        <v>2.0756999999999999</v>
      </c>
      <c r="I143" s="222"/>
      <c r="J143" s="7"/>
      <c r="K143" s="2"/>
      <c r="L143" s="42" t="s">
        <v>8</v>
      </c>
      <c r="M143" s="6">
        <f>+SUM('[1]6.EXPORTACION VARIETAL'!I316:I327)/10000</f>
        <v>38.998787000000114</v>
      </c>
      <c r="N143" s="6">
        <f t="shared" ref="N143:S143" si="348">+SUM(C133:C143)+SUM(B144)</f>
        <v>34.186199999999999</v>
      </c>
      <c r="O143" s="6">
        <f t="shared" si="348"/>
        <v>33.037500000000001</v>
      </c>
      <c r="P143" s="6">
        <f t="shared" si="348"/>
        <v>37.432000000000002</v>
      </c>
      <c r="Q143" s="6">
        <f t="shared" si="348"/>
        <v>45.148199999999996</v>
      </c>
      <c r="R143" s="6">
        <f t="shared" si="348"/>
        <v>40.449000000000005</v>
      </c>
      <c r="S143" s="67">
        <f t="shared" si="348"/>
        <v>33.523038499999991</v>
      </c>
      <c r="T143" s="37"/>
      <c r="U143" s="78"/>
      <c r="V143" s="7"/>
    </row>
    <row r="144" spans="1:22" x14ac:dyDescent="0.25">
      <c r="A144" s="42" t="s">
        <v>9</v>
      </c>
      <c r="B144" s="225">
        <f>+'[1]6.EXPORTACION VARIETAL'!I328/10000</f>
        <v>3.0905</v>
      </c>
      <c r="C144" s="162">
        <f>+'[1]6.EXPORTACION VARIETAL'!I340/10000</f>
        <v>2.613</v>
      </c>
      <c r="D144" s="162">
        <f>+'[1]6.EXPORTACION VARIETAL'!I352/10000</f>
        <v>2.8027000000000002</v>
      </c>
      <c r="E144" s="162">
        <f>+'[1]6.EXPORTACION VARIETAL'!I364/10000</f>
        <v>3.1413000000000002</v>
      </c>
      <c r="F144" s="162">
        <f>+'[1]6.EXPORTACION VARIETAL'!I376/10000</f>
        <v>3.2159</v>
      </c>
      <c r="G144" s="162">
        <f>+'[1]6.EXPORTACION VARIETAL'!I388/10000</f>
        <v>3.823</v>
      </c>
      <c r="H144" s="226">
        <f>+'[1]6.EXPORTACION VARIETAL'!I400/10000</f>
        <v>1.5817000000000001</v>
      </c>
      <c r="I144" s="222"/>
      <c r="J144" s="7"/>
      <c r="K144" s="2"/>
      <c r="L144" s="42" t="s">
        <v>9</v>
      </c>
      <c r="M144" s="6">
        <f>+SUM('[1]6.EXPORTACION VARIETAL'!I317:I328)/10000</f>
        <v>39.125640000000011</v>
      </c>
      <c r="N144" s="6">
        <f t="shared" ref="N144:S144" si="349">+SUM(C133:C144)</f>
        <v>33.7087</v>
      </c>
      <c r="O144" s="6">
        <f t="shared" si="349"/>
        <v>33.227199999999996</v>
      </c>
      <c r="P144" s="6">
        <f t="shared" si="349"/>
        <v>37.770600000000002</v>
      </c>
      <c r="Q144" s="6">
        <f t="shared" si="349"/>
        <v>45.222799999999992</v>
      </c>
      <c r="R144" s="6">
        <f t="shared" si="349"/>
        <v>41.056100000000008</v>
      </c>
      <c r="S144" s="67">
        <f t="shared" si="349"/>
        <v>31.281738499999996</v>
      </c>
      <c r="T144" s="37"/>
      <c r="U144" s="78"/>
      <c r="V144" s="7"/>
    </row>
    <row r="145" spans="1:22" ht="25.5" x14ac:dyDescent="0.25">
      <c r="A145" s="53" t="s">
        <v>13</v>
      </c>
      <c r="B145" s="227">
        <f>SUM(B133:B144)</f>
        <v>39.125640000000004</v>
      </c>
      <c r="C145" s="163">
        <f t="shared" ref="C145" si="350">SUM(C133:C144)</f>
        <v>33.7087</v>
      </c>
      <c r="D145" s="163">
        <f t="shared" ref="D145" si="351">SUM(D133:D144)</f>
        <v>33.227199999999996</v>
      </c>
      <c r="E145" s="163">
        <f t="shared" ref="E145" si="352">SUM(E133:E144)</f>
        <v>37.770600000000002</v>
      </c>
      <c r="F145" s="163">
        <f t="shared" ref="F145" si="353">SUM(F133:F144)</f>
        <v>45.222799999999992</v>
      </c>
      <c r="G145" s="163">
        <f t="shared" ref="G145:H145" si="354">SUM(G133:G144)</f>
        <v>41.056100000000008</v>
      </c>
      <c r="H145" s="228">
        <f t="shared" si="354"/>
        <v>31.281738499999996</v>
      </c>
      <c r="I145" s="228"/>
      <c r="J145" s="56"/>
      <c r="K145" s="3"/>
      <c r="L145" s="43" t="s">
        <v>14</v>
      </c>
      <c r="M145" s="46">
        <f t="shared" ref="M145" si="355">+AVERAGE(M133:M144)</f>
        <v>40.092438083333398</v>
      </c>
      <c r="N145" s="46">
        <f>+AVERAGE(N133:N144)</f>
        <v>36.297414083333337</v>
      </c>
      <c r="O145" s="46">
        <f t="shared" ref="O145:T145" si="356">+AVERAGE(O133:O144)</f>
        <v>32.593141666666668</v>
      </c>
      <c r="P145" s="46">
        <f t="shared" si="356"/>
        <v>36.466258333333336</v>
      </c>
      <c r="Q145" s="46">
        <f t="shared" si="356"/>
        <v>42.415816666666665</v>
      </c>
      <c r="R145" s="46">
        <f t="shared" si="356"/>
        <v>41.933850000000007</v>
      </c>
      <c r="S145" s="237">
        <f t="shared" si="356"/>
        <v>36.938894374999997</v>
      </c>
      <c r="T145" s="203">
        <f t="shared" si="356"/>
        <v>27.209242071428569</v>
      </c>
      <c r="U145" s="79">
        <f>+S145/R145-1</f>
        <v>-0.11911512119683765</v>
      </c>
      <c r="V145" s="75">
        <f>+POWER(S145/N145,0.2)-1</f>
        <v>3.5098536958506621E-3</v>
      </c>
    </row>
    <row r="146" spans="1:22" ht="25.5" x14ac:dyDescent="0.25">
      <c r="A146" s="57" t="s">
        <v>15</v>
      </c>
      <c r="B146" s="201">
        <f>+B145/B$163</f>
        <v>0.17968133177137818</v>
      </c>
      <c r="C146" s="58">
        <f t="shared" ref="C146:F146" si="357">+C145/C$163</f>
        <v>0.17204987648271777</v>
      </c>
      <c r="D146" s="58">
        <f t="shared" si="357"/>
        <v>0.171421171860208</v>
      </c>
      <c r="E146" s="58">
        <f t="shared" si="357"/>
        <v>0.17772777449964569</v>
      </c>
      <c r="F146" s="58">
        <f t="shared" si="357"/>
        <v>0.1742857693419404</v>
      </c>
      <c r="G146" s="58">
        <f t="shared" ref="G146:H146" si="358">+G145/G$163</f>
        <v>0.15337352953262581</v>
      </c>
      <c r="H146" s="195">
        <f t="shared" si="358"/>
        <v>0.13532300081976609</v>
      </c>
      <c r="I146" s="193"/>
      <c r="J146" s="59"/>
      <c r="K146" s="3"/>
      <c r="L146" s="44" t="s">
        <v>15</v>
      </c>
      <c r="M146" s="48">
        <f>+M145/M$163</f>
        <v>0.18553754088699603</v>
      </c>
      <c r="N146" s="48">
        <f t="shared" ref="N146" si="359">+N145/N$163</f>
        <v>0.17610006031618225</v>
      </c>
      <c r="O146" s="48">
        <f t="shared" ref="O146" si="360">+O145/O$163</f>
        <v>0.17002017849528564</v>
      </c>
      <c r="P146" s="48">
        <f t="shared" ref="P146" si="361">+P145/P$163</f>
        <v>0.17757759133996009</v>
      </c>
      <c r="Q146" s="48">
        <f t="shared" ref="Q146:T146" si="362">+Q145/Q$163</f>
        <v>0.17960453957630046</v>
      </c>
      <c r="R146" s="48">
        <f t="shared" si="362"/>
        <v>0.1577736060676122</v>
      </c>
      <c r="S146" s="195">
        <f t="shared" si="362"/>
        <v>0.1459356721074172</v>
      </c>
      <c r="T146" s="193">
        <f t="shared" si="362"/>
        <v>0.12827372943207441</v>
      </c>
      <c r="U146" s="72"/>
      <c r="V146" s="76"/>
    </row>
    <row r="147" spans="1:22" ht="26.25" thickBot="1" x14ac:dyDescent="0.3">
      <c r="A147" s="60" t="s">
        <v>12</v>
      </c>
      <c r="B147" s="202"/>
      <c r="C147" s="62">
        <f>+C145/B145-1</f>
        <v>-0.13844987583589696</v>
      </c>
      <c r="D147" s="62">
        <f t="shared" ref="D147" si="363">+D145/C145-1</f>
        <v>-1.4284146229311845E-2</v>
      </c>
      <c r="E147" s="62">
        <f t="shared" ref="E147" si="364">+E145/D145-1</f>
        <v>0.13673737179178524</v>
      </c>
      <c r="F147" s="62">
        <f t="shared" ref="F147:H147" si="365">+F145/E145-1</f>
        <v>0.19730160495199955</v>
      </c>
      <c r="G147" s="62">
        <f t="shared" si="365"/>
        <v>-9.2137152056042226E-2</v>
      </c>
      <c r="H147" s="196">
        <f t="shared" si="365"/>
        <v>-0.23807330701162577</v>
      </c>
      <c r="I147" s="192"/>
      <c r="J147" s="63"/>
      <c r="K147" s="2"/>
      <c r="L147" s="45" t="s">
        <v>12</v>
      </c>
      <c r="M147" s="49"/>
      <c r="N147" s="50">
        <f>+N145/M145-1</f>
        <v>-9.4656852549400594E-2</v>
      </c>
      <c r="O147" s="50">
        <f t="shared" ref="O147" si="366">+O145/N145-1</f>
        <v>-0.10205334209655326</v>
      </c>
      <c r="P147" s="50">
        <f t="shared" ref="P147" si="367">+P145/O145-1</f>
        <v>0.11883225944517473</v>
      </c>
      <c r="Q147" s="50">
        <f t="shared" ref="Q147" si="368">+Q145/P145-1</f>
        <v>0.16315242103944927</v>
      </c>
      <c r="R147" s="50">
        <f t="shared" ref="R147" si="369">+R145/Q145-1</f>
        <v>-1.1362899610168786E-2</v>
      </c>
      <c r="S147" s="196">
        <f t="shared" ref="S147" si="370">+S145/R145-1</f>
        <v>-0.11911512119683765</v>
      </c>
      <c r="T147" s="192">
        <f t="shared" ref="T147" si="371">+T145/S145-1</f>
        <v>-0.26339857941596634</v>
      </c>
      <c r="U147" s="73"/>
      <c r="V147" s="52"/>
    </row>
    <row r="148" spans="1:22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2" ht="15.75" thickBot="1" x14ac:dyDescent="0.3">
      <c r="A149" s="277" t="s">
        <v>63</v>
      </c>
      <c r="B149" s="278"/>
      <c r="C149" s="278"/>
      <c r="D149" s="278"/>
      <c r="E149" s="278"/>
      <c r="F149" s="278"/>
      <c r="G149" s="278"/>
      <c r="H149" s="278"/>
      <c r="I149" s="278"/>
      <c r="J149" s="279"/>
      <c r="K149" s="2"/>
      <c r="L149" s="277" t="s">
        <v>64</v>
      </c>
      <c r="M149" s="278"/>
      <c r="N149" s="278"/>
      <c r="O149" s="278"/>
      <c r="P149" s="278"/>
      <c r="Q149" s="278"/>
      <c r="R149" s="278"/>
      <c r="S149" s="278"/>
      <c r="T149" s="278"/>
      <c r="U149" s="278"/>
      <c r="V149" s="279"/>
    </row>
    <row r="150" spans="1:22" ht="38.25" x14ac:dyDescent="0.25">
      <c r="A150" s="38"/>
      <c r="B150" s="39">
        <v>2016</v>
      </c>
      <c r="C150" s="39">
        <f>+B150+1</f>
        <v>2017</v>
      </c>
      <c r="D150" s="39">
        <f t="shared" ref="D150:G150" si="372">+C150+1</f>
        <v>2018</v>
      </c>
      <c r="E150" s="39">
        <f t="shared" si="372"/>
        <v>2019</v>
      </c>
      <c r="F150" s="39">
        <f t="shared" si="372"/>
        <v>2020</v>
      </c>
      <c r="G150" s="39">
        <f t="shared" si="372"/>
        <v>2021</v>
      </c>
      <c r="H150" s="198">
        <v>2022</v>
      </c>
      <c r="I150" s="40">
        <v>2023</v>
      </c>
      <c r="J150" s="41" t="s">
        <v>16</v>
      </c>
      <c r="K150" s="2"/>
      <c r="L150" s="65"/>
      <c r="M150" s="64">
        <v>2016</v>
      </c>
      <c r="N150" s="64">
        <f>+M150+1</f>
        <v>2017</v>
      </c>
      <c r="O150" s="64">
        <f t="shared" ref="O150:R150" si="373">+N150+1</f>
        <v>2018</v>
      </c>
      <c r="P150" s="64">
        <f t="shared" si="373"/>
        <v>2019</v>
      </c>
      <c r="Q150" s="64">
        <f t="shared" si="373"/>
        <v>2020</v>
      </c>
      <c r="R150" s="64">
        <f t="shared" si="373"/>
        <v>2021</v>
      </c>
      <c r="S150" s="66">
        <v>2022</v>
      </c>
      <c r="T150" s="40">
        <v>2023</v>
      </c>
      <c r="U150" s="77" t="s">
        <v>16</v>
      </c>
      <c r="V150" s="74" t="s">
        <v>21</v>
      </c>
    </row>
    <row r="151" spans="1:22" x14ac:dyDescent="0.25">
      <c r="A151" s="42" t="s">
        <v>10</v>
      </c>
      <c r="B151" s="162">
        <f>+'[1]6.EXPORTACION VARIETAL'!J317/10000</f>
        <v>16.624857000000002</v>
      </c>
      <c r="C151" s="162">
        <f>+'[1]6.EXPORTACION VARIETAL'!J329/10000</f>
        <v>17.541699999999999</v>
      </c>
      <c r="D151" s="162">
        <f>+'[1]6.EXPORTACION VARIETAL'!J341/10000</f>
        <v>13.687200000000001</v>
      </c>
      <c r="E151" s="162">
        <f>+'[1]6.EXPORTACION VARIETAL'!J353/10000</f>
        <v>16.937899999999999</v>
      </c>
      <c r="F151" s="162">
        <f>+'[1]6.EXPORTACION VARIETAL'!J365/10000</f>
        <v>19.976299999999998</v>
      </c>
      <c r="G151" s="162">
        <f>+'[1]6.EXPORTACION VARIETAL'!J377/10000</f>
        <v>19.391500000000001</v>
      </c>
      <c r="H151" s="226">
        <f>+'[1]6.EXPORTACION VARIETAL'!J389/10000</f>
        <v>16.1676</v>
      </c>
      <c r="I151" s="222">
        <f>+'[1]6.EXPORTACION VARIETAL'!J401/10000</f>
        <v>14.0555</v>
      </c>
      <c r="J151" s="7">
        <f>+I151/H151-1</f>
        <v>-0.13063781884757164</v>
      </c>
      <c r="K151" s="2"/>
      <c r="L151" s="42" t="s">
        <v>10</v>
      </c>
      <c r="M151" s="6">
        <f>+SUM('[1]6.EXPORTACION VARIETAL'!J306:J317)/10000</f>
        <v>220.25229199999998</v>
      </c>
      <c r="N151" s="6">
        <f>+SUM(C151)+SUM(B152:B162)</f>
        <v>218.66700999999998</v>
      </c>
      <c r="O151" s="6">
        <f>+SUM(D151)+SUM(C152:C162)</f>
        <v>192.06950000000001</v>
      </c>
      <c r="P151" s="6">
        <f>+SUM(E151)+SUM(D152:D162)</f>
        <v>197.08439999999996</v>
      </c>
      <c r="Q151" s="6">
        <f t="shared" ref="Q151" si="374">+SUM(F151)+SUM(E152:E162)</f>
        <v>215.55779999999999</v>
      </c>
      <c r="R151" s="6">
        <f t="shared" ref="R151" si="375">+SUM(G151)+SUM(F152:F162)</f>
        <v>258.89019999999999</v>
      </c>
      <c r="S151" s="67">
        <f t="shared" ref="S151" si="376">+SUM(H151)+SUM(G152:G162)</f>
        <v>264.4631</v>
      </c>
      <c r="T151" s="37">
        <f t="shared" ref="T151" si="377">+SUM(I151)+SUM(H152:H162)</f>
        <v>229.0514</v>
      </c>
      <c r="U151" s="78">
        <f>+T151/S151-1</f>
        <v>-0.13390034375306048</v>
      </c>
      <c r="V151" s="7">
        <f>+POWER(T151/O151,0.2)-1</f>
        <v>3.5845321753984472E-2</v>
      </c>
    </row>
    <row r="152" spans="1:22" x14ac:dyDescent="0.25">
      <c r="A152" s="42" t="s">
        <v>11</v>
      </c>
      <c r="B152" s="162">
        <f>+'[1]6.EXPORTACION VARIETAL'!J318/10000</f>
        <v>16.806405999999999</v>
      </c>
      <c r="C152" s="162">
        <f>+'[1]6.EXPORTACION VARIETAL'!J330/10000</f>
        <v>12.0753</v>
      </c>
      <c r="D152" s="162">
        <f>+'[1]6.EXPORTACION VARIETAL'!J342/10000</f>
        <v>13.4687</v>
      </c>
      <c r="E152" s="162">
        <f>+'[1]6.EXPORTACION VARIETAL'!J354/10000</f>
        <v>15.467599999999999</v>
      </c>
      <c r="F152" s="162">
        <f>+'[1]6.EXPORTACION VARIETAL'!J366/10000</f>
        <v>17.9922</v>
      </c>
      <c r="G152" s="162">
        <f>+'[1]6.EXPORTACION VARIETAL'!J378/10000</f>
        <v>19.847200000000001</v>
      </c>
      <c r="H152" s="226">
        <f>+'[1]6.EXPORTACION VARIETAL'!J390/10000</f>
        <v>19.078499999999998</v>
      </c>
      <c r="I152" s="222">
        <f>+'[1]6.EXPORTACION VARIETAL'!J402/10000</f>
        <v>12.8155</v>
      </c>
      <c r="J152" s="7">
        <f>+I152/H152-1</f>
        <v>-0.32827528369630732</v>
      </c>
      <c r="K152" s="2"/>
      <c r="L152" s="42" t="s">
        <v>11</v>
      </c>
      <c r="M152" s="6">
        <f>+SUM('[1]6.EXPORTACION VARIETAL'!J307:J318)/10000</f>
        <v>221.00599800000001</v>
      </c>
      <c r="N152" s="6">
        <f>+SUM(C151:C152)+SUM(B153:B162)</f>
        <v>213.93590399999999</v>
      </c>
      <c r="O152" s="6">
        <f>+SUM(D151:D152)+SUM(C153:C162)</f>
        <v>193.46289999999999</v>
      </c>
      <c r="P152" s="6">
        <f>+SUM(E151:E152)+SUM(D153:D162)</f>
        <v>199.08329999999998</v>
      </c>
      <c r="Q152" s="6">
        <f t="shared" ref="Q152" si="378">+SUM(F151:F152)+SUM(E153:E162)</f>
        <v>218.08240000000001</v>
      </c>
      <c r="R152" s="6">
        <f t="shared" ref="R152" si="379">+SUM(G151:G152)+SUM(F153:F162)</f>
        <v>260.74520000000001</v>
      </c>
      <c r="S152" s="67">
        <f t="shared" ref="S152" si="380">+SUM(H151:H152)+SUM(G153:G162)</f>
        <v>263.69439999999997</v>
      </c>
      <c r="T152" s="37">
        <f t="shared" ref="T152" si="381">+SUM(I151:I152)+SUM(H153:H162)</f>
        <v>222.7884</v>
      </c>
      <c r="U152" s="78">
        <f>+T152/S152-1</f>
        <v>-0.1551265404195159</v>
      </c>
      <c r="V152" s="7">
        <f>+POWER(T152/O152,0.2)-1</f>
        <v>2.8629502203998181E-2</v>
      </c>
    </row>
    <row r="153" spans="1:22" x14ac:dyDescent="0.25">
      <c r="A153" s="42" t="s">
        <v>0</v>
      </c>
      <c r="B153" s="162">
        <f>+'[1]6.EXPORTACION VARIETAL'!J319/10000</f>
        <v>19.152355</v>
      </c>
      <c r="C153" s="162">
        <f>+'[1]6.EXPORTACION VARIETAL'!J331/10000</f>
        <v>16.083400000000001</v>
      </c>
      <c r="D153" s="162">
        <f>+'[1]6.EXPORTACION VARIETAL'!J343/10000</f>
        <v>15.2342</v>
      </c>
      <c r="E153" s="162">
        <f>+'[1]6.EXPORTACION VARIETAL'!J355/10000</f>
        <v>16.3019</v>
      </c>
      <c r="F153" s="162">
        <f>+'[1]6.EXPORTACION VARIETAL'!J367/10000</f>
        <v>17.0915</v>
      </c>
      <c r="G153" s="162">
        <f>+'[1]6.EXPORTACION VARIETAL'!J379/10000</f>
        <v>23.695599999999999</v>
      </c>
      <c r="H153" s="226">
        <f>+'[1]6.EXPORTACION VARIETAL'!J391/10000</f>
        <v>21.540700000000001</v>
      </c>
      <c r="I153" s="222">
        <f>+'[1]6.EXPORTACION VARIETAL'!J403/10000</f>
        <v>17.581900000000001</v>
      </c>
      <c r="J153" s="7">
        <f>+I153/H153-1</f>
        <v>-0.18378232833659069</v>
      </c>
      <c r="K153" s="2"/>
      <c r="L153" s="42" t="s">
        <v>0</v>
      </c>
      <c r="M153" s="6">
        <f>+SUM('[1]6.EXPORTACION VARIETAL'!J308:J319)/10000</f>
        <v>218.70985300000004</v>
      </c>
      <c r="N153" s="6">
        <f>+SUM(C151:C153)+SUM(B154:B162)</f>
        <v>210.86694900000001</v>
      </c>
      <c r="O153" s="6">
        <f>+SUM(D151:D153)+SUM(C154:C162)</f>
        <v>192.61369999999999</v>
      </c>
      <c r="P153" s="6">
        <f>+SUM(E151:E153)+SUM(D154:D162)</f>
        <v>200.15099999999995</v>
      </c>
      <c r="Q153" s="6">
        <f t="shared" ref="Q153" si="382">+SUM(F151:F153)+SUM(E154:E162)</f>
        <v>218.87199999999999</v>
      </c>
      <c r="R153" s="6">
        <f t="shared" ref="R153" si="383">+SUM(G151:G153)+SUM(F154:F162)</f>
        <v>267.34929999999997</v>
      </c>
      <c r="S153" s="67">
        <f t="shared" ref="S153" si="384">+SUM(H151:H153)+SUM(G154:G162)</f>
        <v>261.53949999999998</v>
      </c>
      <c r="T153" s="37">
        <f t="shared" ref="T153" si="385">+SUM(I151:I153)+SUM(H154:H162)</f>
        <v>218.8296</v>
      </c>
      <c r="U153" s="78">
        <f>+T153/S153-1</f>
        <v>-0.16330191041888498</v>
      </c>
      <c r="V153" s="7">
        <f>+POWER(T153/O153,0.2)-1</f>
        <v>2.5849800964080183E-2</v>
      </c>
    </row>
    <row r="154" spans="1:22" x14ac:dyDescent="0.25">
      <c r="A154" s="42" t="s">
        <v>1</v>
      </c>
      <c r="B154" s="162">
        <f>+'[1]6.EXPORTACION VARIETAL'!J320/10000</f>
        <v>18.838298000000002</v>
      </c>
      <c r="C154" s="162">
        <f>+'[1]6.EXPORTACION VARIETAL'!J332/10000</f>
        <v>15.2965</v>
      </c>
      <c r="D154" s="162">
        <f>+'[1]6.EXPORTACION VARIETAL'!J344/10000</f>
        <v>14.527799999999999</v>
      </c>
      <c r="E154" s="162">
        <f>+'[1]6.EXPORTACION VARIETAL'!J356/10000</f>
        <v>17.868099999999998</v>
      </c>
      <c r="F154" s="162">
        <f>+'[1]6.EXPORTACION VARIETAL'!J368/10000</f>
        <v>20.958300000000001</v>
      </c>
      <c r="G154" s="162">
        <f>+'[1]6.EXPORTACION VARIETAL'!J380/10000</f>
        <v>21.610900000000001</v>
      </c>
      <c r="H154" s="226">
        <f>+'[1]6.EXPORTACION VARIETAL'!J392/10000</f>
        <v>21.9678</v>
      </c>
      <c r="I154" s="222">
        <f>+'[1]6.EXPORTACION VARIETAL'!J404/10000</f>
        <v>14.0496</v>
      </c>
      <c r="J154" s="7">
        <f>+I154/H154-1</f>
        <v>-0.36044574331521595</v>
      </c>
      <c r="K154" s="2"/>
      <c r="L154" s="42" t="s">
        <v>1</v>
      </c>
      <c r="M154" s="6">
        <f>+SUM('[1]6.EXPORTACION VARIETAL'!J309:J320)/10000</f>
        <v>215.81585100000004</v>
      </c>
      <c r="N154" s="6">
        <f t="shared" ref="N154:S154" si="386">+SUM(C151:C154)+SUM(B155:B162)</f>
        <v>207.32515100000003</v>
      </c>
      <c r="O154" s="6">
        <f t="shared" si="386"/>
        <v>191.845</v>
      </c>
      <c r="P154" s="6">
        <f t="shared" si="386"/>
        <v>203.49129999999997</v>
      </c>
      <c r="Q154" s="6">
        <f t="shared" si="386"/>
        <v>221.9622</v>
      </c>
      <c r="R154" s="6">
        <f t="shared" si="386"/>
        <v>268.00189999999998</v>
      </c>
      <c r="S154" s="67">
        <f t="shared" si="386"/>
        <v>261.89639999999997</v>
      </c>
      <c r="T154" s="37">
        <f t="shared" ref="T154" si="387">+SUM(I151:I154)+SUM(H155:H162)</f>
        <v>210.91139999999999</v>
      </c>
      <c r="U154" s="78">
        <f>+T154/S154-1</f>
        <v>-0.19467621548062508</v>
      </c>
      <c r="V154" s="7">
        <f>+POWER(T154/O154,0.2)-1</f>
        <v>1.913076943531733E-2</v>
      </c>
    </row>
    <row r="155" spans="1:22" x14ac:dyDescent="0.25">
      <c r="A155" s="42" t="s">
        <v>2</v>
      </c>
      <c r="B155" s="162">
        <f>+'[1]6.EXPORTACION VARIETAL'!J321/10000</f>
        <v>18.086677999999999</v>
      </c>
      <c r="C155" s="162">
        <f>+'[1]6.EXPORTACION VARIETAL'!J333/10000</f>
        <v>15.728199999999999</v>
      </c>
      <c r="D155" s="162">
        <f>+'[1]6.EXPORTACION VARIETAL'!J345/10000</f>
        <v>16.031199999999998</v>
      </c>
      <c r="E155" s="162">
        <f>+'[1]6.EXPORTACION VARIETAL'!J357/10000</f>
        <v>18.521999999999998</v>
      </c>
      <c r="F155" s="162">
        <f>+'[1]6.EXPORTACION VARIETAL'!J369/10000</f>
        <v>21.986000000000001</v>
      </c>
      <c r="G155" s="162">
        <f>+'[1]6.EXPORTACION VARIETAL'!J381/10000</f>
        <v>22.8813</v>
      </c>
      <c r="H155" s="226">
        <f>+'[1]6.EXPORTACION VARIETAL'!J393/10000</f>
        <v>19.209</v>
      </c>
      <c r="I155" s="222">
        <f>+'[1]6.EXPORTACION VARIETAL'!J405/10000</f>
        <v>16.3064</v>
      </c>
      <c r="J155" s="7">
        <f t="shared" ref="J155:J157" si="388">+I155/H155-1</f>
        <v>-0.15110625227757823</v>
      </c>
      <c r="K155" s="2"/>
      <c r="L155" s="42" t="s">
        <v>2</v>
      </c>
      <c r="M155" s="6">
        <f>+SUM('[1]6.EXPORTACION VARIETAL'!J310:J321)/10000</f>
        <v>215.96599900000012</v>
      </c>
      <c r="N155" s="6">
        <f t="shared" ref="N155:S155" si="389">+SUM(C151:C155)+SUM(B156:B162)</f>
        <v>204.96667300000001</v>
      </c>
      <c r="O155" s="6">
        <f t="shared" si="389"/>
        <v>192.14800000000002</v>
      </c>
      <c r="P155" s="6">
        <f t="shared" si="389"/>
        <v>205.9821</v>
      </c>
      <c r="Q155" s="6">
        <f t="shared" si="389"/>
        <v>225.42620000000002</v>
      </c>
      <c r="R155" s="6">
        <f t="shared" si="389"/>
        <v>268.8972</v>
      </c>
      <c r="S155" s="67">
        <f t="shared" si="389"/>
        <v>258.22409999999996</v>
      </c>
      <c r="T155" s="37">
        <f t="shared" ref="T155" si="390">+SUM(I151:I155)+SUM(H156:H162)</f>
        <v>208.00879999999998</v>
      </c>
      <c r="U155" s="78">
        <f t="shared" ref="U155:U157" si="391">+T155/S155-1</f>
        <v>-0.19446403337256279</v>
      </c>
      <c r="V155" s="7">
        <f t="shared" ref="V155:V157" si="392">+POWER(T155/O155,0.2)-1</f>
        <v>1.598937925796684E-2</v>
      </c>
    </row>
    <row r="156" spans="1:22" x14ac:dyDescent="0.25">
      <c r="A156" s="42" t="s">
        <v>3</v>
      </c>
      <c r="B156" s="162">
        <f>+'[1]6.EXPORTACION VARIETAL'!J322/10000</f>
        <v>15.830110000000001</v>
      </c>
      <c r="C156" s="162">
        <f>+'[1]6.EXPORTACION VARIETAL'!J334/10000</f>
        <v>17.568100000000001</v>
      </c>
      <c r="D156" s="162">
        <f>+'[1]6.EXPORTACION VARIETAL'!J346/10000</f>
        <v>14.585100000000001</v>
      </c>
      <c r="E156" s="162">
        <f>+'[1]6.EXPORTACION VARIETAL'!J358/10000</f>
        <v>14.638199999999999</v>
      </c>
      <c r="F156" s="162">
        <f>+'[1]6.EXPORTACION VARIETAL'!J370/10000</f>
        <v>20.971699999999998</v>
      </c>
      <c r="G156" s="162">
        <f>+'[1]6.EXPORTACION VARIETAL'!J382/10000</f>
        <v>23.308700000000002</v>
      </c>
      <c r="H156" s="226">
        <f>+'[1]6.EXPORTACION VARIETAL'!J394/10000</f>
        <v>22.7959</v>
      </c>
      <c r="I156" s="222">
        <f>+'[1]6.EXPORTACION VARIETAL'!J406/10000</f>
        <v>13.369199999999999</v>
      </c>
      <c r="J156" s="7">
        <f t="shared" si="388"/>
        <v>-0.41352611653850035</v>
      </c>
      <c r="K156" s="2"/>
      <c r="L156" s="42" t="s">
        <v>3</v>
      </c>
      <c r="M156" s="6">
        <f>+SUM('[1]6.EXPORTACION VARIETAL'!J311:J322)/10000</f>
        <v>211.0622120000001</v>
      </c>
      <c r="N156" s="6">
        <f>+SUM(C151:C156)+SUM(B157:B162)</f>
        <v>206.70466299999998</v>
      </c>
      <c r="O156" s="6">
        <f>+SUM(D151:D156)+SUM(C157:C162)</f>
        <v>189.16500000000002</v>
      </c>
      <c r="P156" s="6">
        <f>+SUM(E151:E156)+SUM(D157:D162)</f>
        <v>206.0352</v>
      </c>
      <c r="Q156" s="6">
        <f>+SUM(F151:F156)+SUM(E157:E162)</f>
        <v>231.75970000000001</v>
      </c>
      <c r="R156" s="6">
        <f>+SUM(G151:G156)+SUM(F157:F162)</f>
        <v>271.23419999999999</v>
      </c>
      <c r="S156" s="67">
        <f t="shared" ref="S156" si="393">+SUM(H151:H156)+SUM(G157:G162)</f>
        <v>257.71130000000005</v>
      </c>
      <c r="T156" s="37">
        <f t="shared" ref="T156" si="394">+SUM(I151:I156)+SUM(H157:H162)</f>
        <v>198.5821</v>
      </c>
      <c r="U156" s="78">
        <f t="shared" si="391"/>
        <v>-0.22943968696754868</v>
      </c>
      <c r="V156" s="7">
        <f t="shared" si="392"/>
        <v>9.7639526703845458E-3</v>
      </c>
    </row>
    <row r="157" spans="1:22" x14ac:dyDescent="0.25">
      <c r="A157" s="42" t="s">
        <v>4</v>
      </c>
      <c r="B157" s="162">
        <f>+'[1]6.EXPORTACION VARIETAL'!J323/10000</f>
        <v>15.570286999999999</v>
      </c>
      <c r="C157" s="162">
        <f>+'[1]6.EXPORTACION VARIETAL'!J335/10000</f>
        <v>16.314399999999999</v>
      </c>
      <c r="D157" s="162">
        <f>+'[1]6.EXPORTACION VARIETAL'!J347/10000</f>
        <v>19.388200000000001</v>
      </c>
      <c r="E157" s="162">
        <f>+'[1]6.EXPORTACION VARIETAL'!J359/10000</f>
        <v>18.322399999999998</v>
      </c>
      <c r="F157" s="162">
        <f>+'[1]6.EXPORTACION VARIETAL'!J371/10000</f>
        <v>25.233499999999999</v>
      </c>
      <c r="G157" s="162">
        <f>+'[1]6.EXPORTACION VARIETAL'!J383/10000</f>
        <v>22.543299999999999</v>
      </c>
      <c r="H157" s="226">
        <f>+'[1]6.EXPORTACION VARIETAL'!J395/10000</f>
        <v>16.695399999999999</v>
      </c>
      <c r="I157" s="222">
        <f>+'[1]6.EXPORTACION VARIETAL'!J407/10000</f>
        <v>14.771699999999999</v>
      </c>
      <c r="J157" s="7">
        <f t="shared" si="388"/>
        <v>-0.11522335493609015</v>
      </c>
      <c r="K157" s="2"/>
      <c r="L157" s="42" t="s">
        <v>4</v>
      </c>
      <c r="M157" s="6">
        <f>+SUM('[1]6.EXPORTACION VARIETAL'!J312:J323)/10000</f>
        <v>209.82778800000014</v>
      </c>
      <c r="N157" s="6">
        <f t="shared" ref="N157:S157" si="395">+SUM(C151:C157)+SUM(B158:B162)</f>
        <v>207.44877600000001</v>
      </c>
      <c r="O157" s="6">
        <f t="shared" si="395"/>
        <v>192.2388</v>
      </c>
      <c r="P157" s="6">
        <f t="shared" si="395"/>
        <v>204.96940000000001</v>
      </c>
      <c r="Q157" s="6">
        <f t="shared" si="395"/>
        <v>238.67080000000004</v>
      </c>
      <c r="R157" s="6">
        <f t="shared" si="395"/>
        <v>268.54399999999998</v>
      </c>
      <c r="S157" s="67">
        <f t="shared" si="395"/>
        <v>251.86340000000001</v>
      </c>
      <c r="T157" s="37">
        <f t="shared" ref="T157" si="396">+SUM(I151:I157)+SUM(H158:H162)</f>
        <v>196.6584</v>
      </c>
      <c r="U157" s="78">
        <f t="shared" si="391"/>
        <v>-0.21918627319412032</v>
      </c>
      <c r="V157" s="7">
        <f t="shared" si="392"/>
        <v>4.5563214578083766E-3</v>
      </c>
    </row>
    <row r="158" spans="1:22" x14ac:dyDescent="0.25">
      <c r="A158" s="42" t="s">
        <v>5</v>
      </c>
      <c r="B158" s="162">
        <f>+'[1]6.EXPORTACION VARIETAL'!J324/10000</f>
        <v>23.751689000000002</v>
      </c>
      <c r="C158" s="162">
        <f>+'[1]6.EXPORTACION VARIETAL'!J336/10000</f>
        <v>21.44</v>
      </c>
      <c r="D158" s="162">
        <f>+'[1]6.EXPORTACION VARIETAL'!J348/10000</f>
        <v>19.861799999999999</v>
      </c>
      <c r="E158" s="162">
        <f>+'[1]6.EXPORTACION VARIETAL'!J360/10000</f>
        <v>21.628</v>
      </c>
      <c r="F158" s="162">
        <f>+'[1]6.EXPORTACION VARIETAL'!J372/10000</f>
        <v>24.727499999999999</v>
      </c>
      <c r="G158" s="162">
        <f>+'[1]6.EXPORTACION VARIETAL'!J384/10000</f>
        <v>22.587599999999998</v>
      </c>
      <c r="H158" s="226">
        <f>+'[1]6.EXPORTACION VARIETAL'!J396/10000</f>
        <v>22.392099999999999</v>
      </c>
      <c r="I158" s="222"/>
      <c r="J158" s="7"/>
      <c r="K158" s="2"/>
      <c r="L158" s="42" t="s">
        <v>5</v>
      </c>
      <c r="M158" s="6">
        <f>+SUM('[1]6.EXPORTACION VARIETAL'!J313:J324)/10000</f>
        <v>215.70666800000015</v>
      </c>
      <c r="N158" s="6">
        <f t="shared" ref="N158:S158" si="397">+SUM(C151:C158)+SUM(B159:B162)</f>
        <v>205.13708699999998</v>
      </c>
      <c r="O158" s="6">
        <f t="shared" si="397"/>
        <v>190.66059999999999</v>
      </c>
      <c r="P158" s="6">
        <f t="shared" si="397"/>
        <v>206.73560000000003</v>
      </c>
      <c r="Q158" s="6">
        <f t="shared" si="397"/>
        <v>241.77030000000002</v>
      </c>
      <c r="R158" s="6">
        <f t="shared" si="397"/>
        <v>266.40409999999997</v>
      </c>
      <c r="S158" s="67">
        <f t="shared" si="397"/>
        <v>251.6679</v>
      </c>
      <c r="T158" s="67"/>
      <c r="U158" s="78"/>
      <c r="V158" s="7"/>
    </row>
    <row r="159" spans="1:22" x14ac:dyDescent="0.25">
      <c r="A159" s="42" t="s">
        <v>6</v>
      </c>
      <c r="B159" s="162">
        <f>+'[1]6.EXPORTACION VARIETAL'!J325/10000</f>
        <v>18.585110999999998</v>
      </c>
      <c r="C159" s="162">
        <f>+'[1]6.EXPORTACION VARIETAL'!J337/10000</f>
        <v>15.5547</v>
      </c>
      <c r="D159" s="162">
        <f>+'[1]6.EXPORTACION VARIETAL'!J349/10000</f>
        <v>14.6972</v>
      </c>
      <c r="E159" s="162">
        <f>+'[1]6.EXPORTACION VARIETAL'!J361/10000</f>
        <v>15.644299999999999</v>
      </c>
      <c r="F159" s="162">
        <f>+'[1]6.EXPORTACION VARIETAL'!J373/10000</f>
        <v>23.749099999999999</v>
      </c>
      <c r="G159" s="162">
        <f>+'[1]6.EXPORTACION VARIETAL'!J385/10000</f>
        <v>22.677199999999999</v>
      </c>
      <c r="H159" s="226">
        <f>+'[1]6.EXPORTACION VARIETAL'!J397/10000</f>
        <v>21.259899999999998</v>
      </c>
      <c r="I159" s="222"/>
      <c r="J159" s="7"/>
      <c r="K159" s="2"/>
      <c r="L159" s="42" t="s">
        <v>6</v>
      </c>
      <c r="M159" s="6">
        <f>+SUM('[1]6.EXPORTACION VARIETAL'!J314:J325)/10000</f>
        <v>215.19171700000012</v>
      </c>
      <c r="N159" s="6">
        <f t="shared" ref="N159:S159" si="398">+SUM(C151:C159)+SUM(B160:B162)</f>
        <v>202.10667599999999</v>
      </c>
      <c r="O159" s="6">
        <f t="shared" si="398"/>
        <v>189.80310000000003</v>
      </c>
      <c r="P159" s="6">
        <f t="shared" si="398"/>
        <v>207.68270000000001</v>
      </c>
      <c r="Q159" s="6">
        <f t="shared" si="398"/>
        <v>249.87510000000003</v>
      </c>
      <c r="R159" s="6">
        <f t="shared" si="398"/>
        <v>265.3322</v>
      </c>
      <c r="S159" s="67">
        <f t="shared" si="398"/>
        <v>250.25059999999999</v>
      </c>
      <c r="T159" s="67"/>
      <c r="U159" s="78"/>
      <c r="V159" s="7"/>
    </row>
    <row r="160" spans="1:22" x14ac:dyDescent="0.25">
      <c r="A160" s="42" t="s">
        <v>7</v>
      </c>
      <c r="B160" s="162">
        <f>+'[1]6.EXPORTACION VARIETAL'!J326/10000</f>
        <v>19.739675999999999</v>
      </c>
      <c r="C160" s="162">
        <f>+'[1]6.EXPORTACION VARIETAL'!J338/10000</f>
        <v>18.061699999999998</v>
      </c>
      <c r="D160" s="162">
        <f>+'[1]6.EXPORTACION VARIETAL'!J350/10000</f>
        <v>18.940100000000001</v>
      </c>
      <c r="E160" s="162">
        <f>+'[1]6.EXPORTACION VARIETAL'!J362/10000</f>
        <v>21.001799999999999</v>
      </c>
      <c r="F160" s="162">
        <f>+'[1]6.EXPORTACION VARIETAL'!J374/10000</f>
        <v>25.2818</v>
      </c>
      <c r="G160" s="162">
        <f>+'[1]6.EXPORTACION VARIETAL'!J386/10000</f>
        <v>22.192900000000002</v>
      </c>
      <c r="H160" s="226">
        <f>+'[1]6.EXPORTACION VARIETAL'!J398/10000</f>
        <v>17.812899999999999</v>
      </c>
      <c r="I160" s="222"/>
      <c r="J160" s="7"/>
      <c r="K160" s="2"/>
      <c r="L160" s="42" t="s">
        <v>7</v>
      </c>
      <c r="M160" s="6">
        <f>+SUM('[1]6.EXPORTACION VARIETAL'!J315:J326)/10000</f>
        <v>215.8929170000001</v>
      </c>
      <c r="N160" s="6">
        <f t="shared" ref="N160:S160" si="399">+SUM(C151:C160)+SUM(B161:B162)</f>
        <v>200.42869999999999</v>
      </c>
      <c r="O160" s="6">
        <f t="shared" si="399"/>
        <v>190.6815</v>
      </c>
      <c r="P160" s="6">
        <f t="shared" si="399"/>
        <v>209.74439999999998</v>
      </c>
      <c r="Q160" s="6">
        <f t="shared" si="399"/>
        <v>254.1551</v>
      </c>
      <c r="R160" s="6">
        <f t="shared" si="399"/>
        <v>262.24329999999998</v>
      </c>
      <c r="S160" s="67">
        <f t="shared" si="399"/>
        <v>245.87060000000002</v>
      </c>
      <c r="T160" s="37"/>
      <c r="U160" s="78"/>
      <c r="V160" s="7"/>
    </row>
    <row r="161" spans="1:22" x14ac:dyDescent="0.25">
      <c r="A161" s="42" t="s">
        <v>8</v>
      </c>
      <c r="B161" s="162">
        <f>+'[1]6.EXPORTACION VARIETAL'!J327/10000</f>
        <v>15.668799999999999</v>
      </c>
      <c r="C161" s="162">
        <f>+'[1]6.EXPORTACION VARIETAL'!J339/10000</f>
        <v>15.146000000000001</v>
      </c>
      <c r="D161" s="162">
        <f>+'[1]6.EXPORTACION VARIETAL'!J351/10000</f>
        <v>16.361999999999998</v>
      </c>
      <c r="E161" s="162">
        <f>+'[1]6.EXPORTACION VARIETAL'!J363/10000</f>
        <v>17.386099999999999</v>
      </c>
      <c r="F161" s="162">
        <f>+'[1]6.EXPORTACION VARIETAL'!J375/10000</f>
        <v>21.5717</v>
      </c>
      <c r="G161" s="162">
        <f>+'[1]6.EXPORTACION VARIETAL'!J387/10000</f>
        <v>23.4192</v>
      </c>
      <c r="H161" s="226">
        <f>+'[1]6.EXPORTACION VARIETAL'!J399/10000</f>
        <v>16.615600000000001</v>
      </c>
      <c r="I161" s="222"/>
      <c r="J161" s="7"/>
      <c r="K161" s="2"/>
      <c r="L161" s="42" t="s">
        <v>8</v>
      </c>
      <c r="M161" s="6">
        <f>+SUM('[1]6.EXPORTACION VARIETAL'!J316:J327)/10000</f>
        <v>215.87466400000017</v>
      </c>
      <c r="N161" s="6">
        <f t="shared" ref="N161:S161" si="400">+SUM(C151:C161)+SUM(B162)</f>
        <v>199.9059</v>
      </c>
      <c r="O161" s="6">
        <f t="shared" si="400"/>
        <v>191.89750000000001</v>
      </c>
      <c r="P161" s="6">
        <f t="shared" si="400"/>
        <v>210.76849999999999</v>
      </c>
      <c r="Q161" s="6">
        <f t="shared" si="400"/>
        <v>258.34070000000003</v>
      </c>
      <c r="R161" s="6">
        <f t="shared" si="400"/>
        <v>264.0908</v>
      </c>
      <c r="S161" s="67">
        <f t="shared" si="400"/>
        <v>239.06700000000001</v>
      </c>
      <c r="T161" s="37"/>
      <c r="U161" s="78"/>
      <c r="V161" s="7"/>
    </row>
    <row r="162" spans="1:22" x14ac:dyDescent="0.25">
      <c r="A162" s="42" t="s">
        <v>9</v>
      </c>
      <c r="B162" s="162">
        <f>+'[1]6.EXPORTACION VARIETAL'!J328/10000</f>
        <v>19.0959</v>
      </c>
      <c r="C162" s="162">
        <f>+'[1]6.EXPORTACION VARIETAL'!J340/10000</f>
        <v>15.114000000000001</v>
      </c>
      <c r="D162" s="162">
        <f>+'[1]6.EXPORTACION VARIETAL'!J352/10000</f>
        <v>17.0502</v>
      </c>
      <c r="E162" s="162">
        <f>+'[1]6.EXPORTACION VARIETAL'!J364/10000</f>
        <v>18.801100000000002</v>
      </c>
      <c r="F162" s="162">
        <f>+'[1]6.EXPORTACION VARIETAL'!J376/10000</f>
        <v>19.935400000000001</v>
      </c>
      <c r="G162" s="162">
        <f>+'[1]6.EXPORTACION VARIETAL'!J388/10000</f>
        <v>23.531600000000001</v>
      </c>
      <c r="H162" s="226">
        <f>+'[1]6.EXPORTACION VARIETAL'!J400/10000</f>
        <v>15.6281</v>
      </c>
      <c r="I162" s="222"/>
      <c r="J162" s="7"/>
      <c r="K162" s="2"/>
      <c r="L162" s="42" t="s">
        <v>9</v>
      </c>
      <c r="M162" s="6">
        <f>+SUM('[1]6.EXPORTACION VARIETAL'!J317:J328)/10000</f>
        <v>217.750167</v>
      </c>
      <c r="N162" s="6">
        <f t="shared" ref="N162:S162" si="401">+SUM(C151:C162)</f>
        <v>195.92400000000001</v>
      </c>
      <c r="O162" s="6">
        <f t="shared" si="401"/>
        <v>193.83369999999999</v>
      </c>
      <c r="P162" s="6">
        <f t="shared" si="401"/>
        <v>212.51939999999999</v>
      </c>
      <c r="Q162" s="6">
        <f t="shared" si="401"/>
        <v>259.47500000000002</v>
      </c>
      <c r="R162" s="6">
        <f t="shared" si="401"/>
        <v>267.68700000000001</v>
      </c>
      <c r="S162" s="67">
        <f t="shared" si="401"/>
        <v>231.1635</v>
      </c>
      <c r="T162" s="37"/>
      <c r="U162" s="78"/>
      <c r="V162" s="7"/>
    </row>
    <row r="163" spans="1:22" ht="25.5" x14ac:dyDescent="0.25">
      <c r="A163" s="53" t="s">
        <v>13</v>
      </c>
      <c r="B163" s="163">
        <f>SUM(B151:B162)</f>
        <v>217.750167</v>
      </c>
      <c r="C163" s="163">
        <f t="shared" ref="C163:F163" si="402">SUM(C151:C162)</f>
        <v>195.92400000000001</v>
      </c>
      <c r="D163" s="163">
        <f t="shared" si="402"/>
        <v>193.83369999999999</v>
      </c>
      <c r="E163" s="163">
        <f t="shared" si="402"/>
        <v>212.51939999999999</v>
      </c>
      <c r="F163" s="163">
        <f t="shared" si="402"/>
        <v>259.47500000000002</v>
      </c>
      <c r="G163" s="163">
        <f t="shared" ref="G163:H163" si="403">SUM(G151:G162)</f>
        <v>267.68700000000001</v>
      </c>
      <c r="H163" s="228">
        <f t="shared" si="403"/>
        <v>231.1635</v>
      </c>
      <c r="I163" s="229"/>
      <c r="J163" s="56"/>
      <c r="K163" s="3"/>
      <c r="L163" s="43" t="s">
        <v>14</v>
      </c>
      <c r="M163" s="46">
        <f t="shared" ref="M163" si="404">+AVERAGE(M151:M162)</f>
        <v>216.08801050000011</v>
      </c>
      <c r="N163" s="46">
        <f>+AVERAGE(N151:N162)</f>
        <v>206.11812408333333</v>
      </c>
      <c r="O163" s="46">
        <f t="shared" ref="O163:T163" si="405">+AVERAGE(O151:O162)</f>
        <v>191.70160833333333</v>
      </c>
      <c r="P163" s="46">
        <f t="shared" si="405"/>
        <v>205.35394166666666</v>
      </c>
      <c r="Q163" s="46">
        <f t="shared" si="405"/>
        <v>236.16227500000005</v>
      </c>
      <c r="R163" s="46">
        <f t="shared" si="405"/>
        <v>265.78494999999998</v>
      </c>
      <c r="S163" s="68">
        <f t="shared" si="405"/>
        <v>253.11765000000003</v>
      </c>
      <c r="T163" s="47">
        <f t="shared" si="405"/>
        <v>212.11858571428573</v>
      </c>
      <c r="U163" s="79">
        <f>+S163/R163-1</f>
        <v>-4.7659959677927466E-2</v>
      </c>
      <c r="V163" s="75">
        <f>+POWER(S163/N163,0.2)-1</f>
        <v>4.1936494414724246E-2</v>
      </c>
    </row>
    <row r="164" spans="1:22" ht="26.25" thickBot="1" x14ac:dyDescent="0.3">
      <c r="A164" s="122" t="s">
        <v>12</v>
      </c>
      <c r="B164" s="123"/>
      <c r="C164" s="123">
        <f>+C163/B163-1</f>
        <v>-0.10023490360859288</v>
      </c>
      <c r="D164" s="123">
        <f t="shared" ref="D164:H164" si="406">+D163/C163-1</f>
        <v>-1.0668932851513935E-2</v>
      </c>
      <c r="E164" s="123">
        <f t="shared" si="406"/>
        <v>9.6400677487970432E-2</v>
      </c>
      <c r="F164" s="123">
        <f t="shared" si="406"/>
        <v>0.22094735821764999</v>
      </c>
      <c r="G164" s="123">
        <f t="shared" si="406"/>
        <v>3.1648521052124456E-2</v>
      </c>
      <c r="H164" s="206">
        <f t="shared" si="406"/>
        <v>-0.13644106736599093</v>
      </c>
      <c r="I164" s="247"/>
      <c r="J164" s="124"/>
      <c r="K164" s="3"/>
      <c r="L164" s="125" t="s">
        <v>12</v>
      </c>
      <c r="M164" s="126"/>
      <c r="N164" s="126">
        <f>+N163/M163-1</f>
        <v>-4.6138082319318596E-2</v>
      </c>
      <c r="O164" s="126">
        <f t="shared" ref="O164:S164" si="407">+O163/N163-1</f>
        <v>-6.9942979609941669E-2</v>
      </c>
      <c r="P164" s="126">
        <f t="shared" si="407"/>
        <v>7.1216582124832728E-2</v>
      </c>
      <c r="Q164" s="126">
        <f t="shared" si="407"/>
        <v>0.15002552706459316</v>
      </c>
      <c r="R164" s="126">
        <f t="shared" si="407"/>
        <v>0.12543356046176268</v>
      </c>
      <c r="S164" s="127">
        <f t="shared" si="407"/>
        <v>-4.7659959677927466E-2</v>
      </c>
      <c r="T164" s="128"/>
      <c r="U164" s="128"/>
      <c r="V164" s="129"/>
    </row>
    <row r="165" spans="1:22" ht="15.75" thickBot="1" x14ac:dyDescent="0.3"/>
    <row r="166" spans="1:22" ht="15.75" thickBot="1" x14ac:dyDescent="0.3">
      <c r="A166" s="284" t="s">
        <v>65</v>
      </c>
      <c r="B166" s="285"/>
      <c r="C166" s="285"/>
      <c r="D166" s="285"/>
      <c r="E166" s="285"/>
      <c r="F166" s="285"/>
      <c r="G166" s="285"/>
      <c r="H166" s="285"/>
      <c r="I166" s="285"/>
      <c r="J166" s="286"/>
      <c r="K166" s="2"/>
      <c r="L166" s="284" t="s">
        <v>66</v>
      </c>
      <c r="M166" s="285"/>
      <c r="N166" s="285"/>
      <c r="O166" s="285"/>
      <c r="P166" s="285"/>
      <c r="Q166" s="285"/>
      <c r="R166" s="285"/>
      <c r="S166" s="285"/>
      <c r="T166" s="285"/>
      <c r="U166" s="285"/>
      <c r="V166" s="286"/>
    </row>
    <row r="167" spans="1:22" ht="38.25" x14ac:dyDescent="0.25">
      <c r="A167" s="88"/>
      <c r="B167" s="104">
        <v>2016</v>
      </c>
      <c r="C167" s="84">
        <f>+B167+1</f>
        <v>2017</v>
      </c>
      <c r="D167" s="84">
        <f t="shared" ref="D167" si="408">+C167+1</f>
        <v>2018</v>
      </c>
      <c r="E167" s="84">
        <f t="shared" ref="E167" si="409">+D167+1</f>
        <v>2019</v>
      </c>
      <c r="F167" s="84">
        <f t="shared" ref="F167" si="410">+E167+1</f>
        <v>2020</v>
      </c>
      <c r="G167" s="84">
        <f t="shared" ref="G167" si="411">+F167+1</f>
        <v>2021</v>
      </c>
      <c r="H167" s="105">
        <v>2022</v>
      </c>
      <c r="I167" s="104">
        <v>2023</v>
      </c>
      <c r="J167" s="90" t="s">
        <v>16</v>
      </c>
      <c r="K167" s="2"/>
      <c r="L167" s="88"/>
      <c r="M167" s="104">
        <v>2016</v>
      </c>
      <c r="N167" s="84">
        <f>+M167+1</f>
        <v>2017</v>
      </c>
      <c r="O167" s="84">
        <f t="shared" ref="O167" si="412">+N167+1</f>
        <v>2018</v>
      </c>
      <c r="P167" s="84">
        <f t="shared" ref="P167" si="413">+O167+1</f>
        <v>2019</v>
      </c>
      <c r="Q167" s="84">
        <f t="shared" ref="Q167" si="414">+P167+1</f>
        <v>2020</v>
      </c>
      <c r="R167" s="84">
        <f t="shared" ref="R167" si="415">+Q167+1</f>
        <v>2021</v>
      </c>
      <c r="S167" s="105">
        <v>2022</v>
      </c>
      <c r="T167" s="89">
        <v>2023</v>
      </c>
      <c r="U167" s="118" t="s">
        <v>16</v>
      </c>
      <c r="V167" s="114" t="s">
        <v>21</v>
      </c>
    </row>
    <row r="168" spans="1:22" x14ac:dyDescent="0.25">
      <c r="A168" s="91" t="s">
        <v>10</v>
      </c>
      <c r="B168" s="230">
        <f>+'[1]6.EXPORTACION VARIETAL'!M317/1000</f>
        <v>31.76634</v>
      </c>
      <c r="C168" s="162">
        <f>+'[1]6.EXPORTACION VARIETAL'!M329/1000</f>
        <v>35.607999999999997</v>
      </c>
      <c r="D168" s="162">
        <f>+'[1]6.EXPORTACION VARIETAL'!M341/1000</f>
        <v>33.317</v>
      </c>
      <c r="E168" s="162">
        <f>+'[1]6.EXPORTACION VARIETAL'!M353/1000</f>
        <v>35.906999999999996</v>
      </c>
      <c r="F168" s="162">
        <f>+'[1]6.EXPORTACION VARIETAL'!M365/1000</f>
        <v>35.027999999999999</v>
      </c>
      <c r="G168" s="162">
        <f>+'[1]6.EXPORTACION VARIETAL'!M377/1000</f>
        <v>37.104999999999997</v>
      </c>
      <c r="H168" s="231">
        <f>+'[1]6.EXPORTACION VARIETAL'!M389/1000</f>
        <v>30.318000000000001</v>
      </c>
      <c r="I168" s="230">
        <f>+'[1]6.EXPORTACION VARIETAL'!M401/1000</f>
        <v>30.678999999999998</v>
      </c>
      <c r="J168" s="93">
        <f>+I168/H168-1</f>
        <v>1.1907117883765306E-2</v>
      </c>
      <c r="K168" s="2"/>
      <c r="L168" s="91" t="s">
        <v>10</v>
      </c>
      <c r="M168" s="106">
        <f>+SUM('[1]6.EXPORTACION VARIETAL'!M306:M317)/1000</f>
        <v>454.83640000000003</v>
      </c>
      <c r="N168" s="6">
        <f>+SUM(C168)+SUM(B169:B179)</f>
        <v>486.27804000000003</v>
      </c>
      <c r="O168" s="6">
        <f>+SUM(D168)+SUM(C169:C179)</f>
        <v>475.75100000000003</v>
      </c>
      <c r="P168" s="6">
        <f>+SUM(E168)+SUM(D169:D179)</f>
        <v>486.10700000000003</v>
      </c>
      <c r="Q168" s="6">
        <f t="shared" ref="Q168" si="416">+SUM(F168)+SUM(E169:E179)</f>
        <v>475.99500000000006</v>
      </c>
      <c r="R168" s="6">
        <f t="shared" ref="R168" si="417">+SUM(G168)+SUM(F169:F179)</f>
        <v>462.42500000000001</v>
      </c>
      <c r="S168" s="107">
        <f t="shared" ref="S168:T168" si="418">+SUM(H168)+SUM(G169:G179)</f>
        <v>528.22199999999998</v>
      </c>
      <c r="T168" s="92">
        <f t="shared" si="418"/>
        <v>489.85046999999992</v>
      </c>
      <c r="U168" s="119">
        <f>+T168/S168-1</f>
        <v>-7.2642809273373854E-2</v>
      </c>
      <c r="V168" s="115">
        <f>+POWER(T168/O168,0.2)-1</f>
        <v>5.8582072035948674E-3</v>
      </c>
    </row>
    <row r="169" spans="1:22" x14ac:dyDescent="0.25">
      <c r="A169" s="91" t="s">
        <v>11</v>
      </c>
      <c r="B169" s="230">
        <f>+'[1]6.EXPORTACION VARIETAL'!M318/1000</f>
        <v>35.036480000000005</v>
      </c>
      <c r="C169" s="162">
        <f>+'[1]6.EXPORTACION VARIETAL'!M330/1000</f>
        <v>27.672999999999998</v>
      </c>
      <c r="D169" s="162">
        <f>+'[1]6.EXPORTACION VARIETAL'!M342/1000</f>
        <v>34.398000000000003</v>
      </c>
      <c r="E169" s="162">
        <f>+'[1]6.EXPORTACION VARIETAL'!M354/1000</f>
        <v>36.557000000000002</v>
      </c>
      <c r="F169" s="162">
        <f>+'[1]6.EXPORTACION VARIETAL'!M366/1000</f>
        <v>32.540999999999997</v>
      </c>
      <c r="G169" s="162">
        <f>+'[1]6.EXPORTACION VARIETAL'!M378/1000</f>
        <v>39.341999999999999</v>
      </c>
      <c r="H169" s="231">
        <f>+'[1]6.EXPORTACION VARIETAL'!M390/1000</f>
        <v>41.837199999999996</v>
      </c>
      <c r="I169" s="230">
        <f>+'[1]6.EXPORTACION VARIETAL'!M402/1000</f>
        <v>28.545999999999999</v>
      </c>
      <c r="J169" s="93">
        <f>+I169/H169-1</f>
        <v>-0.31768856424426106</v>
      </c>
      <c r="K169" s="2"/>
      <c r="L169" s="91" t="s">
        <v>11</v>
      </c>
      <c r="M169" s="106">
        <f>+SUM('[1]6.EXPORTACION VARIETAL'!M307:M318)/1000</f>
        <v>457.24288000000001</v>
      </c>
      <c r="N169" s="6">
        <f>+SUM(C168:C169)+SUM(B170:B179)</f>
        <v>478.91455999999999</v>
      </c>
      <c r="O169" s="6">
        <f>+SUM(D168:D169)+SUM(C170:C179)</f>
        <v>482.476</v>
      </c>
      <c r="P169" s="6">
        <f>+SUM(E168:E169)+SUM(D170:D179)</f>
        <v>488.26600000000002</v>
      </c>
      <c r="Q169" s="6">
        <f t="shared" ref="Q169" si="419">+SUM(F168:F169)+SUM(E170:E179)</f>
        <v>471.97900000000004</v>
      </c>
      <c r="R169" s="6">
        <f t="shared" ref="R169" si="420">+SUM(G168:G169)+SUM(F170:F179)</f>
        <v>469.22599999999994</v>
      </c>
      <c r="S169" s="107">
        <f t="shared" ref="S169:T169" si="421">+SUM(H168:H169)+SUM(G170:G179)</f>
        <v>530.71720000000005</v>
      </c>
      <c r="T169" s="92">
        <f t="shared" si="421"/>
        <v>476.55926999999997</v>
      </c>
      <c r="U169" s="119">
        <f t="shared" ref="U169:U180" si="422">+T169/S169-1</f>
        <v>-0.10204668324297772</v>
      </c>
      <c r="V169" s="115">
        <f t="shared" ref="V169:V180" si="423">+POWER(T169/O169,0.2)-1</f>
        <v>-2.4647728671267632E-3</v>
      </c>
    </row>
    <row r="170" spans="1:22" x14ac:dyDescent="0.25">
      <c r="A170" s="91" t="s">
        <v>0</v>
      </c>
      <c r="B170" s="230">
        <f>+'[1]6.EXPORTACION VARIETAL'!M319/1000</f>
        <v>41.177190000000003</v>
      </c>
      <c r="C170" s="162">
        <f>+'[1]6.EXPORTACION VARIETAL'!M331/1000</f>
        <v>40.536000000000001</v>
      </c>
      <c r="D170" s="162">
        <f>+'[1]6.EXPORTACION VARIETAL'!M343/1000</f>
        <v>41.216999999999999</v>
      </c>
      <c r="E170" s="162">
        <f>+'[1]6.EXPORTACION VARIETAL'!M355/1000</f>
        <v>37.281999999999996</v>
      </c>
      <c r="F170" s="162">
        <f>+'[1]6.EXPORTACION VARIETAL'!M367/1000</f>
        <v>34.826999999999998</v>
      </c>
      <c r="G170" s="162">
        <f>+'[1]6.EXPORTACION VARIETAL'!M379/1000</f>
        <v>44.573</v>
      </c>
      <c r="H170" s="231">
        <f>+'[1]6.EXPORTACION VARIETAL'!M391/1000</f>
        <v>45.735199999999999</v>
      </c>
      <c r="I170" s="230">
        <f>+'[1]6.EXPORTACION VARIETAL'!M403/1000</f>
        <v>40.003</v>
      </c>
      <c r="J170" s="93">
        <f>+I170/H170-1</f>
        <v>-0.12533453445048892</v>
      </c>
      <c r="K170" s="2"/>
      <c r="L170" s="91" t="s">
        <v>0</v>
      </c>
      <c r="M170" s="106">
        <f>+SUM('[1]6.EXPORTACION VARIETAL'!M308:M319)/1000</f>
        <v>455.79307000000006</v>
      </c>
      <c r="N170" s="6">
        <f>+SUM(C168:C170)+SUM(B171:B179)</f>
        <v>478.27336999999994</v>
      </c>
      <c r="O170" s="6">
        <f>+SUM(D168:D170)+SUM(C171:C179)</f>
        <v>483.15700000000004</v>
      </c>
      <c r="P170" s="6">
        <f>+SUM(E168:E170)+SUM(D171:D179)</f>
        <v>484.33100000000002</v>
      </c>
      <c r="Q170" s="6">
        <f t="shared" ref="Q170" si="424">+SUM(F168:F170)+SUM(E171:E179)</f>
        <v>469.524</v>
      </c>
      <c r="R170" s="6">
        <f t="shared" ref="R170" si="425">+SUM(G168:G170)+SUM(F171:F179)</f>
        <v>478.97199999999998</v>
      </c>
      <c r="S170" s="107">
        <f t="shared" ref="S170" si="426">+SUM(H168:H170)+SUM(G171:G179)</f>
        <v>531.87940000000003</v>
      </c>
      <c r="T170" s="92">
        <f t="shared" ref="T170" si="427">+SUM(I168:I170)+SUM(H171:H179)</f>
        <v>470.82706999999999</v>
      </c>
      <c r="U170" s="119">
        <f>+T170/S170-1</f>
        <v>-0.11478603984286673</v>
      </c>
      <c r="V170" s="115">
        <f>+POWER(T170/O170,0.2)-1</f>
        <v>-5.1568139432759397E-3</v>
      </c>
    </row>
    <row r="171" spans="1:22" x14ac:dyDescent="0.25">
      <c r="A171" s="91" t="s">
        <v>1</v>
      </c>
      <c r="B171" s="230">
        <f>+'[1]6.EXPORTACION VARIETAL'!M320/1000</f>
        <v>41.151510000000002</v>
      </c>
      <c r="C171" s="162">
        <f>+'[1]6.EXPORTACION VARIETAL'!M332/1000</f>
        <v>37.478999999999999</v>
      </c>
      <c r="D171" s="162">
        <f>+'[1]6.EXPORTACION VARIETAL'!M344/1000</f>
        <v>37.515000000000001</v>
      </c>
      <c r="E171" s="162">
        <f>+'[1]6.EXPORTACION VARIETAL'!M356/1000</f>
        <v>41.667999999999999</v>
      </c>
      <c r="F171" s="162">
        <f>+'[1]6.EXPORTACION VARIETAL'!M368/1000</f>
        <v>38.031999999999996</v>
      </c>
      <c r="G171" s="162">
        <f>+'[1]6.EXPORTACION VARIETAL'!M380/1000</f>
        <v>42.706000000000003</v>
      </c>
      <c r="H171" s="231">
        <f>+'[1]6.EXPORTACION VARIETAL'!M392/1000</f>
        <v>42.369399999999999</v>
      </c>
      <c r="I171" s="230">
        <f>+'[1]6.EXPORTACION VARIETAL'!M404/1000</f>
        <v>32.659999999999997</v>
      </c>
      <c r="J171" s="93">
        <f>+I171/H171-1</f>
        <v>-0.22916066784046984</v>
      </c>
      <c r="K171" s="2"/>
      <c r="L171" s="91" t="s">
        <v>1</v>
      </c>
      <c r="M171" s="106">
        <f>+SUM('[1]6.EXPORTACION VARIETAL'!M309:M320)/1000</f>
        <v>455.0785800000001</v>
      </c>
      <c r="N171" s="6">
        <f t="shared" ref="N171:S171" si="428">+SUM(C168:C171)+SUM(B172:B179)</f>
        <v>474.60085999999995</v>
      </c>
      <c r="O171" s="6">
        <f t="shared" si="428"/>
        <v>483.19299999999998</v>
      </c>
      <c r="P171" s="6">
        <f t="shared" si="428"/>
        <v>488.48400000000004</v>
      </c>
      <c r="Q171" s="6">
        <f t="shared" si="428"/>
        <v>465.88799999999998</v>
      </c>
      <c r="R171" s="6">
        <f t="shared" si="428"/>
        <v>483.64600000000002</v>
      </c>
      <c r="S171" s="107">
        <f t="shared" si="428"/>
        <v>531.54279999999994</v>
      </c>
      <c r="T171" s="92">
        <f t="shared" ref="T171" si="429">+SUM(I168:I171)+SUM(H172:H179)</f>
        <v>461.11766999999998</v>
      </c>
      <c r="U171" s="119">
        <f>+T171/S171-1</f>
        <v>-0.13249192727283665</v>
      </c>
      <c r="V171" s="115">
        <f>+POWER(T171/O171,0.2)-1</f>
        <v>-9.3089806272921294E-3</v>
      </c>
    </row>
    <row r="172" spans="1:22" x14ac:dyDescent="0.25">
      <c r="A172" s="91" t="s">
        <v>2</v>
      </c>
      <c r="B172" s="230">
        <f>+'[1]6.EXPORTACION VARIETAL'!M321/1000</f>
        <v>41.273440000000001</v>
      </c>
      <c r="C172" s="162">
        <f>+'[1]6.EXPORTACION VARIETAL'!M333/1000</f>
        <v>40.829000000000001</v>
      </c>
      <c r="D172" s="162">
        <f>+'[1]6.EXPORTACION VARIETAL'!M345/1000</f>
        <v>44.27</v>
      </c>
      <c r="E172" s="162">
        <f>+'[1]6.EXPORTACION VARIETAL'!M357/1000</f>
        <v>44.505000000000003</v>
      </c>
      <c r="F172" s="162">
        <f>+'[1]6.EXPORTACION VARIETAL'!M369/1000</f>
        <v>36.405000000000001</v>
      </c>
      <c r="G172" s="162">
        <f>+'[1]6.EXPORTACION VARIETAL'!M381/1000</f>
        <v>45.198999999999998</v>
      </c>
      <c r="H172" s="231">
        <f>+'[1]6.EXPORTACION VARIETAL'!M393/1000</f>
        <v>44.892199999999995</v>
      </c>
      <c r="I172" s="230">
        <f>+'[1]6.EXPORTACION VARIETAL'!M405/1000</f>
        <v>38.395000000000003</v>
      </c>
      <c r="J172" s="93">
        <f t="shared" ref="J172:J174" si="430">+I172/H172-1</f>
        <v>-0.14472892841072593</v>
      </c>
      <c r="K172" s="2"/>
      <c r="L172" s="91" t="s">
        <v>2</v>
      </c>
      <c r="M172" s="106">
        <f>+SUM('[1]6.EXPORTACION VARIETAL'!M310:M321)/1000</f>
        <v>460.1773037018001</v>
      </c>
      <c r="N172" s="6">
        <f t="shared" ref="N172:S172" si="431">+SUM(C168:C172)+SUM(B173:B179)</f>
        <v>474.15642000000003</v>
      </c>
      <c r="O172" s="6">
        <f t="shared" si="431"/>
        <v>486.63400000000001</v>
      </c>
      <c r="P172" s="6">
        <f t="shared" si="431"/>
        <v>488.71899999999999</v>
      </c>
      <c r="Q172" s="6">
        <f t="shared" si="431"/>
        <v>457.78800000000001</v>
      </c>
      <c r="R172" s="6">
        <f t="shared" si="431"/>
        <v>492.44</v>
      </c>
      <c r="S172" s="107">
        <f t="shared" si="431"/>
        <v>531.23599999999999</v>
      </c>
      <c r="T172" s="92">
        <f t="shared" ref="T172" si="432">+SUM(I168:I172)+SUM(H173:H179)</f>
        <v>454.62046999999995</v>
      </c>
      <c r="U172" s="119">
        <f t="shared" ref="U172:U174" si="433">+T172/S172-1</f>
        <v>-0.1442212688899096</v>
      </c>
      <c r="V172" s="115">
        <f t="shared" ref="V172:V174" si="434">+POWER(T172/O172,0.2)-1</f>
        <v>-1.351767671713866E-2</v>
      </c>
    </row>
    <row r="173" spans="1:22" x14ac:dyDescent="0.25">
      <c r="A173" s="91" t="s">
        <v>3</v>
      </c>
      <c r="B173" s="230">
        <f>+'[1]6.EXPORTACION VARIETAL'!M322/1000</f>
        <v>35.265329999999999</v>
      </c>
      <c r="C173" s="162">
        <f>+'[1]6.EXPORTACION VARIETAL'!M334/1000</f>
        <v>39.774999999999999</v>
      </c>
      <c r="D173" s="162">
        <f>+'[1]6.EXPORTACION VARIETAL'!M346/1000</f>
        <v>37.667000000000002</v>
      </c>
      <c r="E173" s="162">
        <f>+'[1]6.EXPORTACION VARIETAL'!M358/1000</f>
        <v>36.835000000000001</v>
      </c>
      <c r="F173" s="162">
        <f>+'[1]6.EXPORTACION VARIETAL'!M370/1000</f>
        <v>34.65</v>
      </c>
      <c r="G173" s="162">
        <f>+'[1]6.EXPORTACION VARIETAL'!M382/1000</f>
        <v>48.351999999999997</v>
      </c>
      <c r="H173" s="231">
        <f>+'[1]6.EXPORTACION VARIETAL'!M394/1000</f>
        <v>48.111969999999999</v>
      </c>
      <c r="I173" s="230">
        <f>+'[1]6.EXPORTACION VARIETAL'!M406/1000</f>
        <v>33.735999999999997</v>
      </c>
      <c r="J173" s="93">
        <f t="shared" si="430"/>
        <v>-0.29880235625354779</v>
      </c>
      <c r="K173" s="2"/>
      <c r="L173" s="91" t="s">
        <v>3</v>
      </c>
      <c r="M173" s="106">
        <f>+SUM('[1]6.EXPORTACION VARIETAL'!M311:M322)/1000</f>
        <v>452.65791370180011</v>
      </c>
      <c r="N173" s="6">
        <f>+SUM(C168:C173)+SUM(B174:B179)</f>
        <v>478.66609000000005</v>
      </c>
      <c r="O173" s="6">
        <f>+SUM(D168:D173)+SUM(C174:C179)</f>
        <v>484.52600000000001</v>
      </c>
      <c r="P173" s="6">
        <f>+SUM(E168:E173)+SUM(D174:D179)</f>
        <v>487.887</v>
      </c>
      <c r="Q173" s="6">
        <f>+SUM(F168:F173)+SUM(E174:E179)</f>
        <v>455.60300000000001</v>
      </c>
      <c r="R173" s="6">
        <f>+SUM(G168:G173)+SUM(F174:F179)</f>
        <v>506.142</v>
      </c>
      <c r="S173" s="107">
        <f t="shared" ref="S173" si="435">+SUM(H168:H173)+SUM(G174:G179)</f>
        <v>530.99596999999994</v>
      </c>
      <c r="T173" s="92">
        <f t="shared" ref="T173" si="436">+SUM(I168:I173)+SUM(H174:H179)</f>
        <v>440.24450000000002</v>
      </c>
      <c r="U173" s="119">
        <f t="shared" si="433"/>
        <v>-0.17090802026237584</v>
      </c>
      <c r="V173" s="115">
        <f t="shared" si="434"/>
        <v>-1.8985626671432443E-2</v>
      </c>
    </row>
    <row r="174" spans="1:22" x14ac:dyDescent="0.25">
      <c r="A174" s="91" t="s">
        <v>4</v>
      </c>
      <c r="B174" s="230">
        <f>+'[1]6.EXPORTACION VARIETAL'!M323/1000</f>
        <v>34.49709</v>
      </c>
      <c r="C174" s="162">
        <f>+'[1]6.EXPORTACION VARIETAL'!M335/1000</f>
        <v>39.003</v>
      </c>
      <c r="D174" s="162">
        <f>+'[1]6.EXPORTACION VARIETAL'!M347/1000</f>
        <v>45.250999999999998</v>
      </c>
      <c r="E174" s="162">
        <f>+'[1]6.EXPORTACION VARIETAL'!M359/1000</f>
        <v>38.72</v>
      </c>
      <c r="F174" s="162">
        <f>+'[1]6.EXPORTACION VARIETAL'!M371/1000</f>
        <v>43.680999999999997</v>
      </c>
      <c r="G174" s="162">
        <f>+'[1]6.EXPORTACION VARIETAL'!M383/1000</f>
        <v>47.91</v>
      </c>
      <c r="H174" s="231">
        <f>+'[1]6.EXPORTACION VARIETAL'!M395/1000</f>
        <v>37.055260000000004</v>
      </c>
      <c r="I174" s="230">
        <f>+'[1]6.EXPORTACION VARIETAL'!M407/1000</f>
        <v>32.652000000000001</v>
      </c>
      <c r="J174" s="93">
        <f t="shared" si="430"/>
        <v>-0.11882955348309532</v>
      </c>
      <c r="K174" s="2"/>
      <c r="L174" s="91" t="s">
        <v>4</v>
      </c>
      <c r="M174" s="106">
        <f>+SUM('[1]6.EXPORTACION VARIETAL'!M312:M323)/1000</f>
        <v>450.38319370180005</v>
      </c>
      <c r="N174" s="6">
        <f t="shared" ref="N174:S174" si="437">+SUM(C168:C174)+SUM(B175:B179)</f>
        <v>483.17200000000003</v>
      </c>
      <c r="O174" s="6">
        <f t="shared" si="437"/>
        <v>490.774</v>
      </c>
      <c r="P174" s="6">
        <f t="shared" si="437"/>
        <v>481.35599999999999</v>
      </c>
      <c r="Q174" s="6">
        <f t="shared" si="437"/>
        <v>460.56399999999996</v>
      </c>
      <c r="R174" s="6">
        <f t="shared" si="437"/>
        <v>510.37099999999998</v>
      </c>
      <c r="S174" s="107">
        <f t="shared" si="437"/>
        <v>520.14122999999995</v>
      </c>
      <c r="T174" s="92">
        <f t="shared" ref="T174" si="438">+SUM(I168:I174)+SUM(H175:H179)</f>
        <v>435.84123999999997</v>
      </c>
      <c r="U174" s="119">
        <f t="shared" si="433"/>
        <v>-0.16207134743000473</v>
      </c>
      <c r="V174" s="115">
        <f t="shared" si="434"/>
        <v>-2.3461533886677488E-2</v>
      </c>
    </row>
    <row r="175" spans="1:22" x14ac:dyDescent="0.25">
      <c r="A175" s="91" t="s">
        <v>5</v>
      </c>
      <c r="B175" s="230">
        <f>+'[1]6.EXPORTACION VARIETAL'!M324/1000</f>
        <v>51.464649999999999</v>
      </c>
      <c r="C175" s="162">
        <f>+'[1]6.EXPORTACION VARIETAL'!M336/1000</f>
        <v>50.506999999999998</v>
      </c>
      <c r="D175" s="162">
        <f>+'[1]6.EXPORTACION VARIETAL'!M348/1000</f>
        <v>48.389000000000003</v>
      </c>
      <c r="E175" s="162">
        <f>+'[1]6.EXPORTACION VARIETAL'!M360/1000</f>
        <v>48.151000000000003</v>
      </c>
      <c r="F175" s="162">
        <f>+'[1]6.EXPORTACION VARIETAL'!M372/1000</f>
        <v>40.036000000000001</v>
      </c>
      <c r="G175" s="162">
        <f>+'[1]6.EXPORTACION VARIETAL'!M384/1000</f>
        <v>44.975000000000001</v>
      </c>
      <c r="H175" s="231">
        <f>+'[1]6.EXPORTACION VARIETAL'!M396/1000</f>
        <v>48.401180000000004</v>
      </c>
      <c r="I175" s="230"/>
      <c r="J175" s="93"/>
      <c r="K175" s="2"/>
      <c r="L175" s="91" t="s">
        <v>5</v>
      </c>
      <c r="M175" s="106">
        <f>+SUM('[1]6.EXPORTACION VARIETAL'!M313:M324)/1000</f>
        <v>466.34893370180009</v>
      </c>
      <c r="N175" s="6">
        <f t="shared" ref="N175:S175" si="439">+SUM(C168:C175)+SUM(B176:B179)</f>
        <v>482.21435000000002</v>
      </c>
      <c r="O175" s="6">
        <f t="shared" si="439"/>
        <v>488.65599999999995</v>
      </c>
      <c r="P175" s="6">
        <f t="shared" si="439"/>
        <v>481.11799999999999</v>
      </c>
      <c r="Q175" s="6">
        <f t="shared" si="439"/>
        <v>452.44899999999996</v>
      </c>
      <c r="R175" s="6">
        <f t="shared" si="439"/>
        <v>515.31000000000006</v>
      </c>
      <c r="S175" s="107">
        <f t="shared" si="439"/>
        <v>523.56740999999988</v>
      </c>
      <c r="T175" s="107"/>
      <c r="U175" s="119"/>
      <c r="V175" s="115"/>
    </row>
    <row r="176" spans="1:22" x14ac:dyDescent="0.25">
      <c r="A176" s="91" t="s">
        <v>6</v>
      </c>
      <c r="B176" s="230">
        <f>+'[1]6.EXPORTACION VARIETAL'!M325/1000</f>
        <v>44.083069999999999</v>
      </c>
      <c r="C176" s="162">
        <f>+'[1]6.EXPORTACION VARIETAL'!M337/1000</f>
        <v>40.210999999999999</v>
      </c>
      <c r="D176" s="162">
        <f>+'[1]6.EXPORTACION VARIETAL'!M349/1000</f>
        <v>35.994</v>
      </c>
      <c r="E176" s="162">
        <f>+'[1]6.EXPORTACION VARIETAL'!M361/1000</f>
        <v>36.247</v>
      </c>
      <c r="F176" s="162">
        <f>+'[1]6.EXPORTACION VARIETAL'!M373/1000</f>
        <v>41.091999999999999</v>
      </c>
      <c r="G176" s="162">
        <f>+'[1]6.EXPORTACION VARIETAL'!M385/1000</f>
        <v>49.627000000000002</v>
      </c>
      <c r="H176" s="231">
        <f>+'[1]6.EXPORTACION VARIETAL'!M397/1000</f>
        <v>44.375320000000002</v>
      </c>
      <c r="I176" s="230"/>
      <c r="J176" s="93"/>
      <c r="K176" s="2"/>
      <c r="L176" s="91" t="s">
        <v>6</v>
      </c>
      <c r="M176" s="106">
        <f>+SUM('[1]6.EXPORTACION VARIETAL'!M314:M325)/1000</f>
        <v>467.68778370180013</v>
      </c>
      <c r="N176" s="6">
        <f t="shared" ref="N176:S176" si="440">+SUM(C168:C176)+SUM(B177:B179)</f>
        <v>478.34228000000007</v>
      </c>
      <c r="O176" s="6">
        <f t="shared" si="440"/>
        <v>484.43900000000002</v>
      </c>
      <c r="P176" s="6">
        <f t="shared" si="440"/>
        <v>481.37099999999998</v>
      </c>
      <c r="Q176" s="6">
        <f t="shared" si="440"/>
        <v>457.29399999999998</v>
      </c>
      <c r="R176" s="6">
        <f t="shared" si="440"/>
        <v>523.84500000000003</v>
      </c>
      <c r="S176" s="107">
        <f t="shared" si="440"/>
        <v>518.31572999999992</v>
      </c>
      <c r="T176" s="107"/>
      <c r="U176" s="119"/>
      <c r="V176" s="115"/>
    </row>
    <row r="177" spans="1:22" x14ac:dyDescent="0.25">
      <c r="A177" s="91" t="s">
        <v>7</v>
      </c>
      <c r="B177" s="230">
        <f>+'[1]6.EXPORTACION VARIETAL'!M326/1000</f>
        <v>44.501280000000001</v>
      </c>
      <c r="C177" s="162">
        <f>+'[1]6.EXPORTACION VARIETAL'!M338/1000</f>
        <v>47.530999999999999</v>
      </c>
      <c r="D177" s="162">
        <f>+'[1]6.EXPORTACION VARIETAL'!M350/1000</f>
        <v>45.402999999999999</v>
      </c>
      <c r="E177" s="162">
        <f>+'[1]6.EXPORTACION VARIETAL'!M362/1000</f>
        <v>45.454999999999998</v>
      </c>
      <c r="F177" s="162">
        <f>+'[1]6.EXPORTACION VARIETAL'!M374/1000</f>
        <v>46.000999999999998</v>
      </c>
      <c r="G177" s="162">
        <f>+'[1]6.EXPORTACION VARIETAL'!M386/1000</f>
        <v>45.805999999999997</v>
      </c>
      <c r="H177" s="231">
        <f>+'[1]6.EXPORTACION VARIETAL'!M398/1000</f>
        <v>37.828739999999996</v>
      </c>
      <c r="I177" s="230"/>
      <c r="J177" s="93"/>
      <c r="K177" s="2"/>
      <c r="L177" s="91" t="s">
        <v>7</v>
      </c>
      <c r="M177" s="106">
        <f>+SUM('[1]6.EXPORTACION VARIETAL'!M315:M326)/1000</f>
        <v>470.24577370180003</v>
      </c>
      <c r="N177" s="6">
        <f t="shared" ref="N177:S177" si="441">+SUM(C168:C177)+SUM(B178:B179)</f>
        <v>481.37200000000007</v>
      </c>
      <c r="O177" s="6">
        <f t="shared" si="441"/>
        <v>482.31100000000004</v>
      </c>
      <c r="P177" s="6">
        <f t="shared" si="441"/>
        <v>481.423</v>
      </c>
      <c r="Q177" s="6">
        <f t="shared" si="441"/>
        <v>457.83999999999992</v>
      </c>
      <c r="R177" s="6">
        <f t="shared" si="441"/>
        <v>523.65000000000009</v>
      </c>
      <c r="S177" s="107">
        <f t="shared" si="441"/>
        <v>510.33846999999992</v>
      </c>
      <c r="T177" s="92"/>
      <c r="U177" s="119"/>
      <c r="V177" s="115"/>
    </row>
    <row r="178" spans="1:22" x14ac:dyDescent="0.25">
      <c r="A178" s="91" t="s">
        <v>8</v>
      </c>
      <c r="B178" s="230">
        <f>+'[1]6.EXPORTACION VARIETAL'!M327/1000</f>
        <v>39.270000000000003</v>
      </c>
      <c r="C178" s="162">
        <f>+'[1]6.EXPORTACION VARIETAL'!M339/1000</f>
        <v>39.183</v>
      </c>
      <c r="D178" s="162">
        <f>+'[1]6.EXPORTACION VARIETAL'!M351/1000</f>
        <v>41.445</v>
      </c>
      <c r="E178" s="162">
        <f>+'[1]6.EXPORTACION VARIETAL'!M363/1000</f>
        <v>39.405000000000001</v>
      </c>
      <c r="F178" s="162">
        <f>+'[1]6.EXPORTACION VARIETAL'!M375/1000</f>
        <v>40.552999999999997</v>
      </c>
      <c r="G178" s="162">
        <f>+'[1]6.EXPORTACION VARIETAL'!M387/1000</f>
        <v>48.524000000000001</v>
      </c>
      <c r="H178" s="231">
        <f>+'[1]6.EXPORTACION VARIETAL'!M399/1000</f>
        <v>32.968000000000004</v>
      </c>
      <c r="I178" s="230"/>
      <c r="J178" s="93"/>
      <c r="K178" s="2"/>
      <c r="L178" s="91" t="s">
        <v>8</v>
      </c>
      <c r="M178" s="106">
        <f>+SUM('[1]6.EXPORTACION VARIETAL'!M316:M327)/1000</f>
        <v>475.87917370180008</v>
      </c>
      <c r="N178" s="6">
        <f t="shared" ref="N178:S178" si="442">+SUM(C168:C178)+SUM(B179)</f>
        <v>481.28500000000003</v>
      </c>
      <c r="O178" s="6">
        <f t="shared" si="442"/>
        <v>484.57300000000004</v>
      </c>
      <c r="P178" s="6">
        <f t="shared" si="442"/>
        <v>479.38299999999998</v>
      </c>
      <c r="Q178" s="6">
        <f t="shared" si="442"/>
        <v>458.98799999999994</v>
      </c>
      <c r="R178" s="6">
        <f t="shared" si="442"/>
        <v>531.62099999999998</v>
      </c>
      <c r="S178" s="107">
        <f t="shared" si="442"/>
        <v>494.78246999999993</v>
      </c>
      <c r="T178" s="92"/>
      <c r="U178" s="119"/>
      <c r="V178" s="115"/>
    </row>
    <row r="179" spans="1:22" x14ac:dyDescent="0.25">
      <c r="A179" s="91" t="s">
        <v>9</v>
      </c>
      <c r="B179" s="230">
        <f>+'[1]6.EXPORTACION VARIETAL'!M328/1000</f>
        <v>42.95</v>
      </c>
      <c r="C179" s="162">
        <f>+'[1]6.EXPORTACION VARIETAL'!M340/1000</f>
        <v>39.707000000000001</v>
      </c>
      <c r="D179" s="162">
        <f>+'[1]6.EXPORTACION VARIETAL'!M352/1000</f>
        <v>38.651000000000003</v>
      </c>
      <c r="E179" s="162">
        <f>+'[1]6.EXPORTACION VARIETAL'!M364/1000</f>
        <v>36.142000000000003</v>
      </c>
      <c r="F179" s="162">
        <f>+'[1]6.EXPORTACION VARIETAL'!M376/1000</f>
        <v>37.502000000000002</v>
      </c>
      <c r="G179" s="162">
        <f>+'[1]6.EXPORTACION VARIETAL'!M388/1000</f>
        <v>40.89</v>
      </c>
      <c r="H179" s="231">
        <f>+'[1]6.EXPORTACION VARIETAL'!M400/1000</f>
        <v>35.597000000000001</v>
      </c>
      <c r="I179" s="230"/>
      <c r="J179" s="93"/>
      <c r="K179" s="2"/>
      <c r="L179" s="91" t="s">
        <v>9</v>
      </c>
      <c r="M179" s="106">
        <f>+SUM('[1]6.EXPORTACION VARIETAL'!M317:M328)/1000</f>
        <v>482.43637999999999</v>
      </c>
      <c r="N179" s="6">
        <f t="shared" ref="N179:S179" si="443">+SUM(C168:C179)</f>
        <v>478.04200000000003</v>
      </c>
      <c r="O179" s="6">
        <f t="shared" si="443"/>
        <v>483.51700000000005</v>
      </c>
      <c r="P179" s="6">
        <f t="shared" si="443"/>
        <v>476.87399999999997</v>
      </c>
      <c r="Q179" s="6">
        <f t="shared" si="443"/>
        <v>460.34799999999996</v>
      </c>
      <c r="R179" s="6">
        <f t="shared" si="443"/>
        <v>535.00900000000001</v>
      </c>
      <c r="S179" s="107">
        <f t="shared" si="443"/>
        <v>489.48946999999993</v>
      </c>
      <c r="T179" s="92"/>
      <c r="U179" s="119"/>
      <c r="V179" s="115"/>
    </row>
    <row r="180" spans="1:22" ht="25.5" x14ac:dyDescent="0.25">
      <c r="A180" s="94" t="s">
        <v>13</v>
      </c>
      <c r="B180" s="232">
        <f>SUM(B168:B179)</f>
        <v>482.43637999999999</v>
      </c>
      <c r="C180" s="233">
        <f t="shared" ref="C180:F180" si="444">SUM(C168:C179)</f>
        <v>478.04200000000003</v>
      </c>
      <c r="D180" s="233">
        <f t="shared" si="444"/>
        <v>483.51700000000005</v>
      </c>
      <c r="E180" s="233">
        <f t="shared" si="444"/>
        <v>476.87399999999997</v>
      </c>
      <c r="F180" s="233">
        <f t="shared" si="444"/>
        <v>460.34799999999996</v>
      </c>
      <c r="G180" s="233">
        <f t="shared" ref="G180" si="445">SUM(G168:G179)</f>
        <v>535.00900000000001</v>
      </c>
      <c r="H180" s="234">
        <f t="shared" ref="H180" si="446">SUM(H168:H179)</f>
        <v>489.48946999999993</v>
      </c>
      <c r="I180" s="232"/>
      <c r="J180" s="96"/>
      <c r="K180" s="3"/>
      <c r="L180" s="94" t="s">
        <v>14</v>
      </c>
      <c r="M180" s="108">
        <f t="shared" ref="M180" si="447">+AVERAGE(M168:M179)</f>
        <v>462.39728215938339</v>
      </c>
      <c r="N180" s="85">
        <f>+AVERAGE(N168:N179)</f>
        <v>479.60974750000008</v>
      </c>
      <c r="O180" s="85">
        <f t="shared" ref="O180:S180" si="448">+AVERAGE(O168:O179)</f>
        <v>484.16724999999997</v>
      </c>
      <c r="P180" s="85">
        <f t="shared" si="448"/>
        <v>483.77658333333329</v>
      </c>
      <c r="Q180" s="85">
        <f t="shared" si="448"/>
        <v>462.0216666666667</v>
      </c>
      <c r="R180" s="85">
        <f t="shared" si="448"/>
        <v>502.7214166666667</v>
      </c>
      <c r="S180" s="109">
        <f t="shared" si="448"/>
        <v>520.10234583333329</v>
      </c>
      <c r="T180" s="95">
        <f t="shared" ref="T180" si="449">+AVERAGE(T168:T179)</f>
        <v>461.29438428571422</v>
      </c>
      <c r="U180" s="121">
        <f t="shared" si="422"/>
        <v>-0.11306997943528618</v>
      </c>
      <c r="V180" s="178">
        <f t="shared" si="423"/>
        <v>-9.6321088018290757E-3</v>
      </c>
    </row>
    <row r="181" spans="1:22" ht="25.5" x14ac:dyDescent="0.25">
      <c r="A181" s="97" t="s">
        <v>15</v>
      </c>
      <c r="B181" s="110">
        <f>+B180/B$324</f>
        <v>0.63940148369983818</v>
      </c>
      <c r="C181" s="86">
        <f t="shared" ref="C181:F181" si="450">+C180/C$324</f>
        <v>0.64684359938189917</v>
      </c>
      <c r="D181" s="86">
        <f t="shared" si="450"/>
        <v>0.65569450998898871</v>
      </c>
      <c r="E181" s="86">
        <f t="shared" si="450"/>
        <v>0.6598770394826966</v>
      </c>
      <c r="F181" s="86">
        <f t="shared" si="450"/>
        <v>0.6452348982000341</v>
      </c>
      <c r="G181" s="86">
        <f t="shared" ref="G181" si="451">+G180/G$324</f>
        <v>0.65341498237030549</v>
      </c>
      <c r="H181" s="248">
        <f t="shared" ref="H181" si="452">+H180/H$324</f>
        <v>0.65184173554764535</v>
      </c>
      <c r="I181" s="209"/>
      <c r="J181" s="99"/>
      <c r="K181" s="3"/>
      <c r="L181" s="97" t="s">
        <v>15</v>
      </c>
      <c r="M181" s="110">
        <f>+M180/M$324</f>
        <v>0.62766809988733463</v>
      </c>
      <c r="N181" s="86">
        <f t="shared" ref="N181" si="453">+N180/N$324</f>
        <v>0.64352171834446459</v>
      </c>
      <c r="O181" s="86">
        <f t="shared" ref="O181" si="454">+O180/O$324</f>
        <v>0.65445842222767914</v>
      </c>
      <c r="P181" s="86">
        <f t="shared" ref="P181" si="455">+P180/P$324</f>
        <v>0.65623355973748465</v>
      </c>
      <c r="Q181" s="86">
        <f t="shared" ref="Q181:T181" si="456">+Q180/Q$324</f>
        <v>0.65170181526412962</v>
      </c>
      <c r="R181" s="86">
        <f t="shared" si="456"/>
        <v>0.65277700830425445</v>
      </c>
      <c r="S181" s="111">
        <f t="shared" si="456"/>
        <v>0.65302846706621898</v>
      </c>
      <c r="T181" s="98">
        <f t="shared" si="456"/>
        <v>0.65003515639704901</v>
      </c>
      <c r="U181" s="120"/>
      <c r="V181" s="116"/>
    </row>
    <row r="182" spans="1:22" ht="26.25" thickBot="1" x14ac:dyDescent="0.3">
      <c r="A182" s="100" t="s">
        <v>12</v>
      </c>
      <c r="B182" s="112"/>
      <c r="C182" s="87">
        <f>+C180/B180-1</f>
        <v>-9.1087243462028011E-3</v>
      </c>
      <c r="D182" s="87">
        <f t="shared" ref="D182" si="457">+D180/C180-1</f>
        <v>1.1452968567615462E-2</v>
      </c>
      <c r="E182" s="87">
        <f t="shared" ref="E182" si="458">+E180/D180-1</f>
        <v>-1.3738917142520513E-2</v>
      </c>
      <c r="F182" s="87">
        <f t="shared" ref="F182:H182" si="459">+F180/E180-1</f>
        <v>-3.4654856419096047E-2</v>
      </c>
      <c r="G182" s="87">
        <f t="shared" si="459"/>
        <v>0.16218382614891347</v>
      </c>
      <c r="H182" s="113">
        <f t="shared" si="459"/>
        <v>-8.5081802362203418E-2</v>
      </c>
      <c r="I182" s="204"/>
      <c r="J182" s="103"/>
      <c r="K182" s="2"/>
      <c r="L182" s="100" t="s">
        <v>12</v>
      </c>
      <c r="M182" s="112"/>
      <c r="N182" s="87">
        <f>+N180/M180-1</f>
        <v>3.7224408543741649E-2</v>
      </c>
      <c r="O182" s="87">
        <f t="shared" ref="O182" si="460">+O180/N180-1</f>
        <v>9.5025226733946866E-3</v>
      </c>
      <c r="P182" s="87">
        <f t="shared" ref="P182" si="461">+P180/O180-1</f>
        <v>-8.0688370943449161E-4</v>
      </c>
      <c r="Q182" s="87">
        <f t="shared" ref="Q182" si="462">+Q180/P180-1</f>
        <v>-4.4968932801108585E-2</v>
      </c>
      <c r="R182" s="87">
        <f t="shared" ref="R182" si="463">+R180/Q180-1</f>
        <v>8.8090565738258908E-2</v>
      </c>
      <c r="S182" s="113">
        <f t="shared" ref="S182:T182" si="464">+S180/R180-1</f>
        <v>3.4573679557780013E-2</v>
      </c>
      <c r="T182" s="102">
        <f t="shared" si="464"/>
        <v>-0.11306997943528618</v>
      </c>
      <c r="U182" s="101"/>
      <c r="V182" s="117"/>
    </row>
    <row r="183" spans="1:22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2" ht="15.75" thickBot="1" x14ac:dyDescent="0.3">
      <c r="A184" s="284" t="s">
        <v>67</v>
      </c>
      <c r="B184" s="285"/>
      <c r="C184" s="285"/>
      <c r="D184" s="285"/>
      <c r="E184" s="285"/>
      <c r="F184" s="285"/>
      <c r="G184" s="285"/>
      <c r="H184" s="285"/>
      <c r="I184" s="285"/>
      <c r="J184" s="286"/>
      <c r="K184" s="2"/>
      <c r="L184" s="284" t="s">
        <v>68</v>
      </c>
      <c r="M184" s="285"/>
      <c r="N184" s="285"/>
      <c r="O184" s="285"/>
      <c r="P184" s="285"/>
      <c r="Q184" s="285"/>
      <c r="R184" s="285"/>
      <c r="S184" s="285"/>
      <c r="T184" s="285"/>
      <c r="U184" s="285"/>
      <c r="V184" s="286"/>
    </row>
    <row r="185" spans="1:22" ht="38.25" x14ac:dyDescent="0.25">
      <c r="A185" s="88"/>
      <c r="B185" s="104">
        <v>2016</v>
      </c>
      <c r="C185" s="84">
        <f>+B185+1</f>
        <v>2017</v>
      </c>
      <c r="D185" s="84">
        <f t="shared" ref="D185" si="465">+C185+1</f>
        <v>2018</v>
      </c>
      <c r="E185" s="84">
        <f t="shared" ref="E185" si="466">+D185+1</f>
        <v>2019</v>
      </c>
      <c r="F185" s="84">
        <f t="shared" ref="F185" si="467">+E185+1</f>
        <v>2020</v>
      </c>
      <c r="G185" s="84">
        <f t="shared" ref="G185" si="468">+F185+1</f>
        <v>2021</v>
      </c>
      <c r="H185" s="105">
        <v>2022</v>
      </c>
      <c r="I185" s="104">
        <v>2023</v>
      </c>
      <c r="J185" s="90" t="s">
        <v>16</v>
      </c>
      <c r="K185" s="2"/>
      <c r="L185" s="88"/>
      <c r="M185" s="104">
        <v>2016</v>
      </c>
      <c r="N185" s="84">
        <f>+M185+1</f>
        <v>2017</v>
      </c>
      <c r="O185" s="84">
        <f t="shared" ref="O185" si="469">+N185+1</f>
        <v>2018</v>
      </c>
      <c r="P185" s="84">
        <f t="shared" ref="P185" si="470">+O185+1</f>
        <v>2019</v>
      </c>
      <c r="Q185" s="84">
        <f t="shared" ref="Q185" si="471">+P185+1</f>
        <v>2020</v>
      </c>
      <c r="R185" s="84">
        <f t="shared" ref="R185" si="472">+Q185+1</f>
        <v>2021</v>
      </c>
      <c r="S185" s="105">
        <v>2022</v>
      </c>
      <c r="T185" s="89">
        <v>2023</v>
      </c>
      <c r="U185" s="118" t="s">
        <v>16</v>
      </c>
      <c r="V185" s="114" t="s">
        <v>21</v>
      </c>
    </row>
    <row r="186" spans="1:22" x14ac:dyDescent="0.25">
      <c r="A186" s="91" t="s">
        <v>10</v>
      </c>
      <c r="B186" s="230">
        <f>+'[1]6.EXPORTACION VARIETAL'!N317/1000</f>
        <v>6.1724899999999998</v>
      </c>
      <c r="C186" s="162">
        <f>+'[1]6.EXPORTACION VARIETAL'!N329/1000</f>
        <v>6.5739999999999998</v>
      </c>
      <c r="D186" s="162">
        <f>+'[1]6.EXPORTACION VARIETAL'!N341/1000</f>
        <v>5.5720000000000001</v>
      </c>
      <c r="E186" s="162">
        <f>+'[1]6.EXPORTACION VARIETAL'!N353/1000</f>
        <v>5.9589999999999996</v>
      </c>
      <c r="F186" s="162">
        <f>+'[1]6.EXPORTACION VARIETAL'!N365/1000</f>
        <v>5.52</v>
      </c>
      <c r="G186" s="162">
        <f>+'[1]6.EXPORTACION VARIETAL'!N377/1000</f>
        <v>5.0599999999999996</v>
      </c>
      <c r="H186" s="231">
        <f>+'[1]6.EXPORTACION VARIETAL'!N389/1000</f>
        <v>4.6059999999999999</v>
      </c>
      <c r="I186" s="230">
        <f>+'[1]6.EXPORTACION VARIETAL'!N401/1000</f>
        <v>5.9020000000000001</v>
      </c>
      <c r="J186" s="93">
        <f>+I186/H186-1</f>
        <v>0.28137212331741224</v>
      </c>
      <c r="K186" s="2"/>
      <c r="L186" s="91" t="s">
        <v>10</v>
      </c>
      <c r="M186" s="106">
        <f>+SUM('[1]6.EXPORTACION VARIETAL'!N306:N317)/1000</f>
        <v>80.509590000000017</v>
      </c>
      <c r="N186" s="6">
        <f>+SUM(C186)+SUM(B187:B197)</f>
        <v>77.118710000000007</v>
      </c>
      <c r="O186" s="6">
        <f>+SUM(D186)+SUM(C187:C197)</f>
        <v>76.205000000000013</v>
      </c>
      <c r="P186" s="6">
        <f>+SUM(E186)+SUM(D187:D197)</f>
        <v>71.67</v>
      </c>
      <c r="Q186" s="6">
        <f t="shared" ref="Q186" si="473">+SUM(F186)+SUM(E187:E197)</f>
        <v>66.305999999999997</v>
      </c>
      <c r="R186" s="6">
        <f t="shared" ref="R186" si="474">+SUM(G186)+SUM(F187:F197)</f>
        <v>69.266000000000005</v>
      </c>
      <c r="S186" s="107">
        <f t="shared" ref="S186" si="475">+SUM(H186)+SUM(G187:G197)</f>
        <v>77.141000000000005</v>
      </c>
      <c r="T186" s="92">
        <f t="shared" ref="T186" si="476">+SUM(I186)+SUM(H187:H197)</f>
        <v>80.202339999999992</v>
      </c>
      <c r="U186" s="119">
        <f>+T186/S186-1</f>
        <v>3.9684992416483933E-2</v>
      </c>
      <c r="V186" s="115">
        <f>+POWER(T186/O186,0.2)-1</f>
        <v>1.0277578036269386E-2</v>
      </c>
    </row>
    <row r="187" spans="1:22" x14ac:dyDescent="0.25">
      <c r="A187" s="91" t="s">
        <v>11</v>
      </c>
      <c r="B187" s="230">
        <f>+'[1]6.EXPORTACION VARIETAL'!N318/1000</f>
        <v>4.6660399999999997</v>
      </c>
      <c r="C187" s="162">
        <f>+'[1]6.EXPORTACION VARIETAL'!N330/1000</f>
        <v>4.7610000000000001</v>
      </c>
      <c r="D187" s="162">
        <f>+'[1]6.EXPORTACION VARIETAL'!N342/1000</f>
        <v>4.4870000000000001</v>
      </c>
      <c r="E187" s="162">
        <f>+'[1]6.EXPORTACION VARIETAL'!N354/1000</f>
        <v>4.7450000000000001</v>
      </c>
      <c r="F187" s="162">
        <f>+'[1]6.EXPORTACION VARIETAL'!N366/1000</f>
        <v>4.9669999999999996</v>
      </c>
      <c r="G187" s="162">
        <f>+'[1]6.EXPORTACION VARIETAL'!N378/1000</f>
        <v>5.3920000000000003</v>
      </c>
      <c r="H187" s="231">
        <f>+'[1]6.EXPORTACION VARIETAL'!N390/1000</f>
        <v>5.3520000000000003</v>
      </c>
      <c r="I187" s="230">
        <f>+'[1]6.EXPORTACION VARIETAL'!N402/1000</f>
        <v>4.6120000000000001</v>
      </c>
      <c r="J187" s="93">
        <f>+I187/H187-1</f>
        <v>-0.13826606875934233</v>
      </c>
      <c r="K187" s="2"/>
      <c r="L187" s="91" t="s">
        <v>11</v>
      </c>
      <c r="M187" s="106">
        <f>+SUM('[1]6.EXPORTACION VARIETAL'!N307:N318)/1000</f>
        <v>79.280630000000016</v>
      </c>
      <c r="N187" s="6">
        <f>+SUM(C186:C187)+SUM(B188:B197)</f>
        <v>77.213670000000008</v>
      </c>
      <c r="O187" s="6">
        <f>+SUM(D186:D187)+SUM(C188:C197)</f>
        <v>75.930999999999997</v>
      </c>
      <c r="P187" s="6">
        <f>+SUM(E186:E187)+SUM(D188:D197)</f>
        <v>71.927999999999997</v>
      </c>
      <c r="Q187" s="6">
        <f t="shared" ref="Q187" si="477">+SUM(F186:F187)+SUM(E188:E197)</f>
        <v>66.527999999999992</v>
      </c>
      <c r="R187" s="6">
        <f t="shared" ref="R187" si="478">+SUM(G186:G187)+SUM(F188:F197)</f>
        <v>69.691000000000003</v>
      </c>
      <c r="S187" s="107">
        <f t="shared" ref="S187" si="479">+SUM(H186:H187)+SUM(G188:G197)</f>
        <v>77.100999999999999</v>
      </c>
      <c r="T187" s="92">
        <f t="shared" ref="T187" si="480">+SUM(I186:I187)+SUM(H188:H197)</f>
        <v>79.462339999999998</v>
      </c>
      <c r="U187" s="119">
        <f t="shared" ref="U187" si="481">+T187/S187-1</f>
        <v>3.0626580718797314E-2</v>
      </c>
      <c r="V187" s="115">
        <f t="shared" ref="V187" si="482">+POWER(T187/O187,0.2)-1</f>
        <v>9.1330875443225157E-3</v>
      </c>
    </row>
    <row r="188" spans="1:22" x14ac:dyDescent="0.25">
      <c r="A188" s="91" t="s">
        <v>0</v>
      </c>
      <c r="B188" s="230">
        <f>+'[1]6.EXPORTACION VARIETAL'!N319/1000</f>
        <v>5.8692600000000006</v>
      </c>
      <c r="C188" s="162">
        <f>+'[1]6.EXPORTACION VARIETAL'!N331/1000</f>
        <v>6.9130000000000003</v>
      </c>
      <c r="D188" s="162">
        <f>+'[1]6.EXPORTACION VARIETAL'!N343/1000</f>
        <v>5.4320000000000004</v>
      </c>
      <c r="E188" s="162">
        <f>+'[1]6.EXPORTACION VARIETAL'!N355/1000</f>
        <v>4.8550000000000004</v>
      </c>
      <c r="F188" s="162">
        <f>+'[1]6.EXPORTACION VARIETAL'!N367/1000</f>
        <v>5.7210000000000001</v>
      </c>
      <c r="G188" s="162">
        <f>+'[1]6.EXPORTACION VARIETAL'!N379/1000</f>
        <v>7.3209999999999997</v>
      </c>
      <c r="H188" s="231">
        <f>+'[1]6.EXPORTACION VARIETAL'!N391/1000</f>
        <v>6.8286999999999995</v>
      </c>
      <c r="I188" s="230">
        <f>+'[1]6.EXPORTACION VARIETAL'!N403/1000</f>
        <v>4.931</v>
      </c>
      <c r="J188" s="93">
        <f>+I188/H188-1</f>
        <v>-0.27790062530203397</v>
      </c>
      <c r="K188" s="2"/>
      <c r="L188" s="91" t="s">
        <v>0</v>
      </c>
      <c r="M188" s="106">
        <f>+SUM('[1]6.EXPORTACION VARIETAL'!N308:N319)/1000</f>
        <v>76.416890000000009</v>
      </c>
      <c r="N188" s="6">
        <f>+SUM(C186:C188)+SUM(B189:B197)</f>
        <v>78.257410000000007</v>
      </c>
      <c r="O188" s="6">
        <f>+SUM(D186:D188)+SUM(C189:C197)</f>
        <v>74.45</v>
      </c>
      <c r="P188" s="6">
        <f>+SUM(E186:E188)+SUM(D189:D197)</f>
        <v>71.350999999999999</v>
      </c>
      <c r="Q188" s="6">
        <f t="shared" ref="Q188" si="483">+SUM(F186:F188)+SUM(E189:E197)</f>
        <v>67.394000000000005</v>
      </c>
      <c r="R188" s="6">
        <f t="shared" ref="R188" si="484">+SUM(G186:G188)+SUM(F189:F197)</f>
        <v>71.290999999999997</v>
      </c>
      <c r="S188" s="107">
        <f t="shared" ref="S188" si="485">+SUM(H186:H188)+SUM(G189:G197)</f>
        <v>76.608699999999999</v>
      </c>
      <c r="T188" s="92">
        <f t="shared" ref="T188" si="486">+SUM(I186:I188)+SUM(H189:H197)</f>
        <v>77.564639999999997</v>
      </c>
      <c r="U188" s="119">
        <f>+T188/S188-1</f>
        <v>1.2478217225980748E-2</v>
      </c>
      <c r="V188" s="115">
        <f>+POWER(T188/O188,0.2)-1</f>
        <v>8.230464387712022E-3</v>
      </c>
    </row>
    <row r="189" spans="1:22" x14ac:dyDescent="0.25">
      <c r="A189" s="91" t="s">
        <v>1</v>
      </c>
      <c r="B189" s="230">
        <f>+'[1]6.EXPORTACION VARIETAL'!N320/1000</f>
        <v>7.0989499999999994</v>
      </c>
      <c r="C189" s="162">
        <f>+'[1]6.EXPORTACION VARIETAL'!N332/1000</f>
        <v>6.0209999999999999</v>
      </c>
      <c r="D189" s="162">
        <f>+'[1]6.EXPORTACION VARIETAL'!N344/1000</f>
        <v>5.5170000000000003</v>
      </c>
      <c r="E189" s="162">
        <f>+'[1]6.EXPORTACION VARIETAL'!N356/1000</f>
        <v>5.8129999999999997</v>
      </c>
      <c r="F189" s="162">
        <f>+'[1]6.EXPORTACION VARIETAL'!N368/1000</f>
        <v>6.3120000000000003</v>
      </c>
      <c r="G189" s="162">
        <f>+'[1]6.EXPORTACION VARIETAL'!N380/1000</f>
        <v>6.5910000000000002</v>
      </c>
      <c r="H189" s="231">
        <f>+'[1]6.EXPORTACION VARIETAL'!N392/1000</f>
        <v>7.3493000000000004</v>
      </c>
      <c r="I189" s="230">
        <f>+'[1]6.EXPORTACION VARIETAL'!N404/1000</f>
        <v>4.3289999999999997</v>
      </c>
      <c r="J189" s="93">
        <f>+I189/H189-1</f>
        <v>-0.41096430952607743</v>
      </c>
      <c r="K189" s="2"/>
      <c r="L189" s="91" t="s">
        <v>1</v>
      </c>
      <c r="M189" s="106">
        <f>+SUM('[1]6.EXPORTACION VARIETAL'!N309:N320)/1000</f>
        <v>74.853840000000005</v>
      </c>
      <c r="N189" s="6">
        <f t="shared" ref="N189:Q189" si="487">+SUM(C186:C189)+SUM(B190:B197)</f>
        <v>77.179460000000006</v>
      </c>
      <c r="O189" s="6">
        <f t="shared" si="487"/>
        <v>73.945999999999998</v>
      </c>
      <c r="P189" s="6">
        <f t="shared" si="487"/>
        <v>71.646999999999991</v>
      </c>
      <c r="Q189" s="6">
        <f t="shared" si="487"/>
        <v>67.893000000000001</v>
      </c>
      <c r="R189" s="6">
        <f t="shared" ref="R189" si="488">+SUM(G186:G189)+SUM(F190:F197)</f>
        <v>71.570000000000007</v>
      </c>
      <c r="S189" s="107">
        <f t="shared" ref="S189" si="489">+SUM(H186:H189)+SUM(G190:G197)</f>
        <v>77.367000000000004</v>
      </c>
      <c r="T189" s="92">
        <f t="shared" ref="T189" si="490">+SUM(I186:I189)+SUM(H190:H197)</f>
        <v>74.544340000000005</v>
      </c>
      <c r="U189" s="119">
        <f>+T189/S189-1</f>
        <v>-3.6484030659066469E-2</v>
      </c>
      <c r="V189" s="115">
        <f>+POWER(T189/O189,0.2)-1</f>
        <v>1.6131034612341111E-3</v>
      </c>
    </row>
    <row r="190" spans="1:22" x14ac:dyDescent="0.25">
      <c r="A190" s="91" t="s">
        <v>2</v>
      </c>
      <c r="B190" s="230">
        <f>+'[1]6.EXPORTACION VARIETAL'!N321/1000</f>
        <v>7.0147200000000005</v>
      </c>
      <c r="C190" s="162">
        <f>+'[1]6.EXPORTACION VARIETAL'!N333/1000</f>
        <v>6.6189999999999998</v>
      </c>
      <c r="D190" s="162">
        <f>+'[1]6.EXPORTACION VARIETAL'!N345/1000</f>
        <v>6.0469999999999997</v>
      </c>
      <c r="E190" s="162">
        <f>+'[1]6.EXPORTACION VARIETAL'!N357/1000</f>
        <v>6.266</v>
      </c>
      <c r="F190" s="162">
        <f>+'[1]6.EXPORTACION VARIETAL'!N369/1000</f>
        <v>4.7380000000000004</v>
      </c>
      <c r="G190" s="162">
        <f>+'[1]6.EXPORTACION VARIETAL'!N381/1000</f>
        <v>4.351</v>
      </c>
      <c r="H190" s="231">
        <f>+'[1]6.EXPORTACION VARIETAL'!N393/1000</f>
        <v>6.7098599999999999</v>
      </c>
      <c r="I190" s="230">
        <f>+'[1]6.EXPORTACION VARIETAL'!N405/1000</f>
        <v>5.4379999999999997</v>
      </c>
      <c r="J190" s="93">
        <f t="shared" ref="J190:J192" si="491">+I190/H190-1</f>
        <v>-0.1895508997207096</v>
      </c>
      <c r="K190" s="2"/>
      <c r="L190" s="91" t="s">
        <v>2</v>
      </c>
      <c r="M190" s="106">
        <f>+SUM('[1]6.EXPORTACION VARIETAL'!N310:N321)/1000</f>
        <v>76.328833023600012</v>
      </c>
      <c r="N190" s="6">
        <f t="shared" ref="N190:Q190" si="492">+SUM(C186:C190)+SUM(B191:B197)</f>
        <v>76.783739999999995</v>
      </c>
      <c r="O190" s="6">
        <f t="shared" si="492"/>
        <v>73.373999999999995</v>
      </c>
      <c r="P190" s="6">
        <f t="shared" si="492"/>
        <v>71.866</v>
      </c>
      <c r="Q190" s="6">
        <f t="shared" si="492"/>
        <v>66.364999999999995</v>
      </c>
      <c r="R190" s="6">
        <f t="shared" ref="R190" si="493">+SUM(G186:G190)+SUM(F191:F197)</f>
        <v>71.183000000000007</v>
      </c>
      <c r="S190" s="107">
        <f t="shared" ref="S190" si="494">+SUM(H186:H190)+SUM(G191:G197)</f>
        <v>79.725859999999997</v>
      </c>
      <c r="T190" s="92">
        <f t="shared" ref="T190" si="495">+SUM(I186:I190)+SUM(H191:H197)</f>
        <v>73.272480000000002</v>
      </c>
      <c r="U190" s="119">
        <f t="shared" ref="U190:U192" si="496">+T190/S190-1</f>
        <v>-8.0944627000574143E-2</v>
      </c>
      <c r="V190" s="115">
        <f t="shared" ref="V190:V192" si="497">+POWER(T190/O190,0.2)-1</f>
        <v>-2.7687254822983398E-4</v>
      </c>
    </row>
    <row r="191" spans="1:22" x14ac:dyDescent="0.25">
      <c r="A191" s="91" t="s">
        <v>3</v>
      </c>
      <c r="B191" s="230">
        <f>+'[1]6.EXPORTACION VARIETAL'!N322/1000</f>
        <v>5.4288999999999996</v>
      </c>
      <c r="C191" s="162">
        <f>+'[1]6.EXPORTACION VARIETAL'!N334/1000</f>
        <v>7.0720000000000001</v>
      </c>
      <c r="D191" s="162">
        <f>+'[1]6.EXPORTACION VARIETAL'!N346/1000</f>
        <v>5.4379999999999997</v>
      </c>
      <c r="E191" s="162">
        <f>+'[1]6.EXPORTACION VARIETAL'!N358/1000</f>
        <v>4.7640000000000002</v>
      </c>
      <c r="F191" s="162">
        <f>+'[1]6.EXPORTACION VARIETAL'!N370/1000</f>
        <v>6.0359999999999996</v>
      </c>
      <c r="G191" s="162">
        <f>+'[1]6.EXPORTACION VARIETAL'!N382/1000</f>
        <v>7.4809999999999999</v>
      </c>
      <c r="H191" s="231">
        <f>+'[1]6.EXPORTACION VARIETAL'!N394/1000</f>
        <v>7.6912399999999996</v>
      </c>
      <c r="I191" s="230">
        <f>+'[1]6.EXPORTACION VARIETAL'!N406/1000</f>
        <v>4.8730000000000002</v>
      </c>
      <c r="J191" s="93">
        <f t="shared" si="491"/>
        <v>-0.36642205938184214</v>
      </c>
      <c r="K191" s="2"/>
      <c r="L191" s="91" t="s">
        <v>3</v>
      </c>
      <c r="M191" s="106">
        <f>+SUM('[1]6.EXPORTACION VARIETAL'!N311:N322)/1000</f>
        <v>73.889463023600015</v>
      </c>
      <c r="N191" s="6">
        <f>+SUM(C186:C191)+SUM(B192:B197)</f>
        <v>78.426839999999999</v>
      </c>
      <c r="O191" s="6">
        <f>+SUM(D186:D191)+SUM(C192:C197)</f>
        <v>71.739999999999995</v>
      </c>
      <c r="P191" s="6">
        <f>+SUM(E186:E191)+SUM(D192:D197)</f>
        <v>71.192000000000007</v>
      </c>
      <c r="Q191" s="6">
        <f>+SUM(F186:F191)+SUM(E192:E197)</f>
        <v>67.637</v>
      </c>
      <c r="R191" s="6">
        <f>+SUM(G186:G191)+SUM(F192:F197)</f>
        <v>72.627999999999986</v>
      </c>
      <c r="S191" s="107">
        <f t="shared" ref="S191" si="498">+SUM(H186:H191)+SUM(G192:G197)</f>
        <v>79.936099999999996</v>
      </c>
      <c r="T191" s="92">
        <f t="shared" ref="T191" si="499">+SUM(I186:I191)+SUM(H192:H197)</f>
        <v>70.454239999999999</v>
      </c>
      <c r="U191" s="119">
        <f t="shared" si="496"/>
        <v>-0.11861799612440438</v>
      </c>
      <c r="V191" s="115">
        <f t="shared" si="497"/>
        <v>-3.610476706683019E-3</v>
      </c>
    </row>
    <row r="192" spans="1:22" x14ac:dyDescent="0.25">
      <c r="A192" s="91" t="s">
        <v>4</v>
      </c>
      <c r="B192" s="230">
        <f>+'[1]6.EXPORTACION VARIETAL'!N323/1000</f>
        <v>4.9808199999999996</v>
      </c>
      <c r="C192" s="162">
        <f>+'[1]6.EXPORTACION VARIETAL'!N335/1000</f>
        <v>6.8760000000000003</v>
      </c>
      <c r="D192" s="162">
        <f>+'[1]6.EXPORTACION VARIETAL'!N347/1000</f>
        <v>7.6980000000000004</v>
      </c>
      <c r="E192" s="162">
        <f>+'[1]6.EXPORTACION VARIETAL'!N359/1000</f>
        <v>6.9630000000000001</v>
      </c>
      <c r="F192" s="162">
        <f>+'[1]6.EXPORTACION VARIETAL'!N371/1000</f>
        <v>6.0880000000000001</v>
      </c>
      <c r="G192" s="162">
        <f>+'[1]6.EXPORTACION VARIETAL'!N383/1000</f>
        <v>7.36</v>
      </c>
      <c r="H192" s="231">
        <f>+'[1]6.EXPORTACION VARIETAL'!N395/1000</f>
        <v>6.7914399999999997</v>
      </c>
      <c r="I192" s="230">
        <f>+'[1]6.EXPORTACION VARIETAL'!N407/1000</f>
        <v>7.2789999999999999</v>
      </c>
      <c r="J192" s="93">
        <f t="shared" si="491"/>
        <v>7.1790371408714471E-2</v>
      </c>
      <c r="K192" s="2"/>
      <c r="L192" s="91" t="s">
        <v>4</v>
      </c>
      <c r="M192" s="106">
        <f>+SUM('[1]6.EXPORTACION VARIETAL'!N312:N323)/1000</f>
        <v>73.282403023600025</v>
      </c>
      <c r="N192" s="6">
        <f t="shared" ref="N192:Q192" si="500">+SUM(C186:C192)+SUM(B193:B197)</f>
        <v>80.322020000000009</v>
      </c>
      <c r="O192" s="6">
        <f t="shared" si="500"/>
        <v>72.562000000000012</v>
      </c>
      <c r="P192" s="6">
        <f t="shared" si="500"/>
        <v>70.456999999999994</v>
      </c>
      <c r="Q192" s="6">
        <f t="shared" si="500"/>
        <v>66.762</v>
      </c>
      <c r="R192" s="6">
        <f t="shared" ref="R192" si="501">+SUM(G186:G192)+SUM(F193:F197)</f>
        <v>73.900000000000006</v>
      </c>
      <c r="S192" s="107">
        <f t="shared" ref="S192" si="502">+SUM(H186:H192)+SUM(G193:G197)</f>
        <v>79.367539999999991</v>
      </c>
      <c r="T192" s="92">
        <f t="shared" ref="T192" si="503">+SUM(I186:I192)+SUM(H193:H197)</f>
        <v>70.941800000000001</v>
      </c>
      <c r="U192" s="119">
        <f t="shared" si="496"/>
        <v>-0.10616103258334564</v>
      </c>
      <c r="V192" s="115">
        <f t="shared" si="497"/>
        <v>-4.5061260601232389E-3</v>
      </c>
    </row>
    <row r="193" spans="1:22" x14ac:dyDescent="0.25">
      <c r="A193" s="91" t="s">
        <v>5</v>
      </c>
      <c r="B193" s="230">
        <f>+'[1]6.EXPORTACION VARIETAL'!N324/1000</f>
        <v>9.7006800000000002</v>
      </c>
      <c r="C193" s="162">
        <f>+'[1]6.EXPORTACION VARIETAL'!N336/1000</f>
        <v>8.4489999999999998</v>
      </c>
      <c r="D193" s="162">
        <f>+'[1]6.EXPORTACION VARIETAL'!N348/1000</f>
        <v>8.5920000000000005</v>
      </c>
      <c r="E193" s="162">
        <f>+'[1]6.EXPORTACION VARIETAL'!N360/1000</f>
        <v>6.9720000000000004</v>
      </c>
      <c r="F193" s="162">
        <f>+'[1]6.EXPORTACION VARIETAL'!N372/1000</f>
        <v>6.3049999999999997</v>
      </c>
      <c r="G193" s="162">
        <f>+'[1]6.EXPORTACION VARIETAL'!N384/1000</f>
        <v>7.9610000000000003</v>
      </c>
      <c r="H193" s="231">
        <f>+'[1]6.EXPORTACION VARIETAL'!N396/1000</f>
        <v>8.8866399999999999</v>
      </c>
      <c r="I193" s="230"/>
      <c r="J193" s="93"/>
      <c r="K193" s="2"/>
      <c r="L193" s="91" t="s">
        <v>5</v>
      </c>
      <c r="M193" s="106">
        <f>+SUM('[1]6.EXPORTACION VARIETAL'!N313:N324)/1000</f>
        <v>75.45108302360002</v>
      </c>
      <c r="N193" s="6">
        <f t="shared" ref="N193:Q193" si="504">+SUM(C186:C193)+SUM(B194:B197)</f>
        <v>79.070339999999987</v>
      </c>
      <c r="O193" s="6">
        <f t="shared" si="504"/>
        <v>72.704999999999998</v>
      </c>
      <c r="P193" s="6">
        <f t="shared" si="504"/>
        <v>68.837000000000003</v>
      </c>
      <c r="Q193" s="6">
        <f t="shared" si="504"/>
        <v>66.094999999999999</v>
      </c>
      <c r="R193" s="6">
        <f t="shared" ref="R193" si="505">+SUM(G186:G193)+SUM(F194:F197)</f>
        <v>75.555999999999997</v>
      </c>
      <c r="S193" s="107">
        <f t="shared" ref="S193" si="506">+SUM(H186:H193)+SUM(G194:G197)</f>
        <v>80.293179999999992</v>
      </c>
      <c r="T193" s="107"/>
      <c r="U193" s="119"/>
      <c r="V193" s="115"/>
    </row>
    <row r="194" spans="1:22" x14ac:dyDescent="0.25">
      <c r="A194" s="91" t="s">
        <v>6</v>
      </c>
      <c r="B194" s="230">
        <f>+'[1]6.EXPORTACION VARIETAL'!N325/1000</f>
        <v>7.47966</v>
      </c>
      <c r="C194" s="162">
        <f>+'[1]6.EXPORTACION VARIETAL'!N337/1000</f>
        <v>6.0570000000000004</v>
      </c>
      <c r="D194" s="162">
        <f>+'[1]6.EXPORTACION VARIETAL'!N349/1000</f>
        <v>5.7119999999999997</v>
      </c>
      <c r="E194" s="162">
        <f>+'[1]6.EXPORTACION VARIETAL'!N361/1000</f>
        <v>4.923</v>
      </c>
      <c r="F194" s="162">
        <f>+'[1]6.EXPORTACION VARIETAL'!N373/1000</f>
        <v>7.7080000000000002</v>
      </c>
      <c r="G194" s="162">
        <f>+'[1]6.EXPORTACION VARIETAL'!N385/1000</f>
        <v>7.915</v>
      </c>
      <c r="H194" s="231">
        <f>+'[1]6.EXPORTACION VARIETAL'!N397/1000</f>
        <v>6.4372299999999996</v>
      </c>
      <c r="I194" s="230"/>
      <c r="J194" s="93"/>
      <c r="K194" s="2"/>
      <c r="L194" s="91" t="s">
        <v>6</v>
      </c>
      <c r="M194" s="106">
        <f>+SUM('[1]6.EXPORTACION VARIETAL'!N314:N325)/1000</f>
        <v>76.798893023600016</v>
      </c>
      <c r="N194" s="6">
        <f t="shared" ref="N194:Q194" si="507">+SUM(C186:C194)+SUM(B195:B197)</f>
        <v>77.647679999999994</v>
      </c>
      <c r="O194" s="6">
        <f t="shared" si="507"/>
        <v>72.360000000000014</v>
      </c>
      <c r="P194" s="6">
        <f t="shared" si="507"/>
        <v>68.048000000000002</v>
      </c>
      <c r="Q194" s="6">
        <f t="shared" si="507"/>
        <v>68.88</v>
      </c>
      <c r="R194" s="6">
        <f t="shared" ref="R194" si="508">+SUM(G186:G194)+SUM(F195:F197)</f>
        <v>75.762999999999991</v>
      </c>
      <c r="S194" s="107">
        <f t="shared" ref="S194" si="509">+SUM(H186:H194)+SUM(G195:G197)</f>
        <v>78.81541</v>
      </c>
      <c r="T194" s="107"/>
      <c r="U194" s="119"/>
      <c r="V194" s="115"/>
    </row>
    <row r="195" spans="1:22" x14ac:dyDescent="0.25">
      <c r="A195" s="91" t="s">
        <v>7</v>
      </c>
      <c r="B195" s="230">
        <f>+'[1]6.EXPORTACION VARIETAL'!N326/1000</f>
        <v>6.6316800000000002</v>
      </c>
      <c r="C195" s="162">
        <f>+'[1]6.EXPORTACION VARIETAL'!N338/1000</f>
        <v>6.5030000000000001</v>
      </c>
      <c r="D195" s="162">
        <f>+'[1]6.EXPORTACION VARIETAL'!N350/1000</f>
        <v>6.2450000000000001</v>
      </c>
      <c r="E195" s="162">
        <f>+'[1]6.EXPORTACION VARIETAL'!N362/1000</f>
        <v>5.7809999999999997</v>
      </c>
      <c r="F195" s="162">
        <f>+'[1]6.EXPORTACION VARIETAL'!N374/1000</f>
        <v>5.8129999999999997</v>
      </c>
      <c r="G195" s="162">
        <f>+'[1]6.EXPORTACION VARIETAL'!N386/1000</f>
        <v>5.5389999999999997</v>
      </c>
      <c r="H195" s="231">
        <f>+'[1]6.EXPORTACION VARIETAL'!N398/1000</f>
        <v>7.0619300000000003</v>
      </c>
      <c r="I195" s="230"/>
      <c r="J195" s="93"/>
      <c r="K195" s="2"/>
      <c r="L195" s="91" t="s">
        <v>7</v>
      </c>
      <c r="M195" s="106">
        <f>+SUM('[1]6.EXPORTACION VARIETAL'!N315:N326)/1000</f>
        <v>76.37170302360002</v>
      </c>
      <c r="N195" s="6">
        <f t="shared" ref="N195:Q195" si="510">+SUM(C186:C195)+SUM(B196:B197)</f>
        <v>77.519000000000005</v>
      </c>
      <c r="O195" s="6">
        <f t="shared" si="510"/>
        <v>72.102000000000004</v>
      </c>
      <c r="P195" s="6">
        <f t="shared" si="510"/>
        <v>67.584000000000003</v>
      </c>
      <c r="Q195" s="6">
        <f t="shared" si="510"/>
        <v>68.912000000000006</v>
      </c>
      <c r="R195" s="6">
        <f t="shared" ref="R195" si="511">+SUM(G186:G195)+SUM(F196:F197)</f>
        <v>75.48899999999999</v>
      </c>
      <c r="S195" s="107">
        <f t="shared" ref="S195" si="512">+SUM(H186:H195)+SUM(G196:G197)</f>
        <v>80.338339999999988</v>
      </c>
      <c r="T195" s="92"/>
      <c r="U195" s="119"/>
      <c r="V195" s="115"/>
    </row>
    <row r="196" spans="1:22" x14ac:dyDescent="0.25">
      <c r="A196" s="91" t="s">
        <v>8</v>
      </c>
      <c r="B196" s="230">
        <f>+'[1]6.EXPORTACION VARIETAL'!N327/1000</f>
        <v>5.6139999999999999</v>
      </c>
      <c r="C196" s="162">
        <f>+'[1]6.EXPORTACION VARIETAL'!N339/1000</f>
        <v>5.5990000000000002</v>
      </c>
      <c r="D196" s="162">
        <f>+'[1]6.EXPORTACION VARIETAL'!N351/1000</f>
        <v>5.3390000000000004</v>
      </c>
      <c r="E196" s="162">
        <f>+'[1]6.EXPORTACION VARIETAL'!N363/1000</f>
        <v>4.8070000000000004</v>
      </c>
      <c r="F196" s="162">
        <f>+'[1]6.EXPORTACION VARIETAL'!N375/1000</f>
        <v>5.86</v>
      </c>
      <c r="G196" s="162">
        <f>+'[1]6.EXPORTACION VARIETAL'!N387/1000</f>
        <v>6.6710000000000003</v>
      </c>
      <c r="H196" s="231">
        <f>+'[1]6.EXPORTACION VARIETAL'!N399/1000</f>
        <v>5.4660000000000002</v>
      </c>
      <c r="I196" s="230"/>
      <c r="J196" s="93"/>
      <c r="K196" s="2"/>
      <c r="L196" s="91" t="s">
        <v>8</v>
      </c>
      <c r="M196" s="106">
        <f>+SUM('[1]6.EXPORTACION VARIETAL'!N316:N327)/1000</f>
        <v>76.279483023600008</v>
      </c>
      <c r="N196" s="6">
        <f t="shared" ref="N196:Q196" si="513">+SUM(C186:C196)+SUM(B197)</f>
        <v>77.504000000000005</v>
      </c>
      <c r="O196" s="6">
        <f t="shared" si="513"/>
        <v>71.842000000000013</v>
      </c>
      <c r="P196" s="6">
        <f t="shared" si="513"/>
        <v>67.052000000000007</v>
      </c>
      <c r="Q196" s="6">
        <f t="shared" si="513"/>
        <v>69.965000000000003</v>
      </c>
      <c r="R196" s="6">
        <f t="shared" ref="R196" si="514">+SUM(G186:G196)+SUM(F197)</f>
        <v>76.3</v>
      </c>
      <c r="S196" s="107">
        <f t="shared" ref="S196" si="515">+SUM(H186:H196)+SUM(G197)</f>
        <v>79.13333999999999</v>
      </c>
      <c r="T196" s="92"/>
      <c r="U196" s="119"/>
      <c r="V196" s="115"/>
    </row>
    <row r="197" spans="1:22" x14ac:dyDescent="0.25">
      <c r="A197" s="91" t="s">
        <v>9</v>
      </c>
      <c r="B197" s="230">
        <f>+'[1]6.EXPORTACION VARIETAL'!N328/1000</f>
        <v>6.06</v>
      </c>
      <c r="C197" s="162">
        <f>+'[1]6.EXPORTACION VARIETAL'!N340/1000</f>
        <v>5.7629999999999999</v>
      </c>
      <c r="D197" s="162">
        <f>+'[1]6.EXPORTACION VARIETAL'!N352/1000</f>
        <v>5.2039999999999997</v>
      </c>
      <c r="E197" s="162">
        <f>+'[1]6.EXPORTACION VARIETAL'!N364/1000</f>
        <v>4.8970000000000002</v>
      </c>
      <c r="F197" s="162">
        <f>+'[1]6.EXPORTACION VARIETAL'!N376/1000</f>
        <v>4.6580000000000004</v>
      </c>
      <c r="G197" s="162">
        <f>+'[1]6.EXPORTACION VARIETAL'!N388/1000</f>
        <v>5.9530000000000003</v>
      </c>
      <c r="H197" s="231">
        <f>+'[1]6.EXPORTACION VARIETAL'!N400/1000</f>
        <v>5.726</v>
      </c>
      <c r="I197" s="230"/>
      <c r="J197" s="93"/>
      <c r="K197" s="2"/>
      <c r="L197" s="91" t="s">
        <v>9</v>
      </c>
      <c r="M197" s="106">
        <f>+SUM('[1]6.EXPORTACION VARIETAL'!N317:N328)/1000</f>
        <v>76.717200000000005</v>
      </c>
      <c r="N197" s="6">
        <f t="shared" ref="N197:Q197" si="516">+SUM(C186:C197)</f>
        <v>77.207000000000008</v>
      </c>
      <c r="O197" s="6">
        <f t="shared" si="516"/>
        <v>71.283000000000001</v>
      </c>
      <c r="P197" s="6">
        <f t="shared" si="516"/>
        <v>66.745000000000005</v>
      </c>
      <c r="Q197" s="6">
        <f t="shared" si="516"/>
        <v>69.725999999999999</v>
      </c>
      <c r="R197" s="6">
        <f t="shared" ref="R197" si="517">+SUM(G186:G197)</f>
        <v>77.594999999999999</v>
      </c>
      <c r="S197" s="107">
        <f t="shared" ref="S197" si="518">+SUM(H186:H197)</f>
        <v>78.906339999999986</v>
      </c>
      <c r="T197" s="92"/>
      <c r="U197" s="119"/>
      <c r="V197" s="115"/>
    </row>
    <row r="198" spans="1:22" ht="25.5" x14ac:dyDescent="0.25">
      <c r="A198" s="94" t="s">
        <v>13</v>
      </c>
      <c r="B198" s="232">
        <f>SUM(B186:B197)</f>
        <v>76.717200000000005</v>
      </c>
      <c r="C198" s="233">
        <f>SUM(C186:C197)</f>
        <v>77.207000000000008</v>
      </c>
      <c r="D198" s="233">
        <f>SUM(D186:D197)</f>
        <v>71.283000000000001</v>
      </c>
      <c r="E198" s="233">
        <f>SUM(E186:E197)</f>
        <v>66.745000000000005</v>
      </c>
      <c r="F198" s="233">
        <f>SUM(F186:F197)</f>
        <v>69.725999999999999</v>
      </c>
      <c r="G198" s="233">
        <f t="shared" ref="G198:H198" si="519">SUM(G186:G197)</f>
        <v>77.594999999999999</v>
      </c>
      <c r="H198" s="234">
        <f t="shared" si="519"/>
        <v>78.906339999999986</v>
      </c>
      <c r="I198" s="232"/>
      <c r="J198" s="96"/>
      <c r="K198" s="3"/>
      <c r="L198" s="94" t="s">
        <v>14</v>
      </c>
      <c r="M198" s="108">
        <f t="shared" ref="M198:T198" si="520">+AVERAGE(M186:M197)</f>
        <v>76.348334263766688</v>
      </c>
      <c r="N198" s="85">
        <f t="shared" si="520"/>
        <v>77.854155833333337</v>
      </c>
      <c r="O198" s="85">
        <f t="shared" si="520"/>
        <v>73.208333333333343</v>
      </c>
      <c r="P198" s="85">
        <f t="shared" si="520"/>
        <v>69.864750000000001</v>
      </c>
      <c r="Q198" s="85">
        <f t="shared" si="520"/>
        <v>67.705250000000007</v>
      </c>
      <c r="R198" s="85">
        <f t="shared" si="520"/>
        <v>73.352666666666678</v>
      </c>
      <c r="S198" s="109">
        <f t="shared" si="520"/>
        <v>78.7278175</v>
      </c>
      <c r="T198" s="95">
        <f t="shared" si="520"/>
        <v>75.206025714285715</v>
      </c>
      <c r="U198" s="121">
        <f t="shared" ref="U198" si="521">+T198/S198-1</f>
        <v>-4.4733766253767682E-2</v>
      </c>
      <c r="V198" s="178">
        <f t="shared" ref="V198" si="522">+POWER(T198/O198,0.2)-1</f>
        <v>5.3989418580999704E-3</v>
      </c>
    </row>
    <row r="199" spans="1:22" ht="25.5" x14ac:dyDescent="0.25">
      <c r="A199" s="97" t="s">
        <v>15</v>
      </c>
      <c r="B199" s="110">
        <f>+B198/B$324</f>
        <v>0.10167784507730787</v>
      </c>
      <c r="C199" s="86">
        <f t="shared" ref="C199" si="523">+C198/C$324</f>
        <v>0.10446959425631701</v>
      </c>
      <c r="D199" s="86">
        <f t="shared" ref="D199" si="524">+D198/D$324</f>
        <v>9.6666449691624232E-2</v>
      </c>
      <c r="E199" s="86">
        <f t="shared" ref="E199" si="525">+E198/E$324</f>
        <v>9.2358763531399476E-2</v>
      </c>
      <c r="F199" s="86">
        <f t="shared" ref="F199:G199" si="526">+F198/F$324</f>
        <v>9.7729649117397233E-2</v>
      </c>
      <c r="G199" s="86">
        <f t="shared" si="526"/>
        <v>9.4768004943886638E-2</v>
      </c>
      <c r="H199" s="248">
        <f t="shared" ref="H199" si="527">+H198/H$324</f>
        <v>0.10507773662896688</v>
      </c>
      <c r="I199" s="209"/>
      <c r="J199" s="99"/>
      <c r="K199" s="3"/>
      <c r="L199" s="97" t="s">
        <v>15</v>
      </c>
      <c r="M199" s="110">
        <f>+M198/M$324</f>
        <v>0.10363688487334907</v>
      </c>
      <c r="N199" s="86">
        <f t="shared" ref="N199" si="528">+N198/N$324</f>
        <v>0.10446168036258351</v>
      </c>
      <c r="O199" s="86">
        <f t="shared" ref="O199" si="529">+O198/O$324</f>
        <v>9.8957148231837974E-2</v>
      </c>
      <c r="P199" s="86">
        <f t="shared" ref="P199" si="530">+P198/P$324</f>
        <v>9.4770179401344398E-2</v>
      </c>
      <c r="Q199" s="86">
        <f t="shared" ref="Q199:T199" si="531">+Q198/Q$324</f>
        <v>9.5501223235371469E-2</v>
      </c>
      <c r="R199" s="86">
        <f t="shared" si="531"/>
        <v>9.5247452585762893E-2</v>
      </c>
      <c r="S199" s="111">
        <f t="shared" si="531"/>
        <v>9.8848825407853211E-2</v>
      </c>
      <c r="T199" s="98">
        <f t="shared" si="531"/>
        <v>0.10597692569547322</v>
      </c>
      <c r="U199" s="120"/>
      <c r="V199" s="116"/>
    </row>
    <row r="200" spans="1:22" ht="26.25" thickBot="1" x14ac:dyDescent="0.3">
      <c r="A200" s="100" t="s">
        <v>12</v>
      </c>
      <c r="B200" s="112"/>
      <c r="C200" s="87">
        <f>+C198/B198-1</f>
        <v>6.3844874421903341E-3</v>
      </c>
      <c r="D200" s="87">
        <f t="shared" ref="D200" si="532">+D198/C198-1</f>
        <v>-7.6728794021267532E-2</v>
      </c>
      <c r="E200" s="87">
        <f t="shared" ref="E200" si="533">+E198/D198-1</f>
        <v>-6.3661742631482943E-2</v>
      </c>
      <c r="F200" s="87">
        <f t="shared" ref="F200:H200" si="534">+F198/E198-1</f>
        <v>4.4662521537193633E-2</v>
      </c>
      <c r="G200" s="87">
        <f t="shared" si="534"/>
        <v>0.11285603648567255</v>
      </c>
      <c r="H200" s="113">
        <f t="shared" si="534"/>
        <v>1.6899800244861041E-2</v>
      </c>
      <c r="I200" s="204"/>
      <c r="J200" s="103"/>
      <c r="K200" s="2"/>
      <c r="L200" s="100" t="s">
        <v>12</v>
      </c>
      <c r="M200" s="112"/>
      <c r="N200" s="87">
        <f>+N198/M198-1</f>
        <v>1.972304417755022E-2</v>
      </c>
      <c r="O200" s="87">
        <f t="shared" ref="O200" si="535">+O198/N198-1</f>
        <v>-5.9673404075507031E-2</v>
      </c>
      <c r="P200" s="87">
        <f t="shared" ref="P200" si="536">+P198/O198-1</f>
        <v>-4.5672168468981367E-2</v>
      </c>
      <c r="Q200" s="87">
        <f t="shared" ref="Q200" si="537">+Q198/P198-1</f>
        <v>-3.0909721998575779E-2</v>
      </c>
      <c r="R200" s="87">
        <f t="shared" ref="R200" si="538">+R198/Q198-1</f>
        <v>8.3411798444975371E-2</v>
      </c>
      <c r="S200" s="113">
        <f t="shared" ref="S200" si="539">+S198/R198-1</f>
        <v>7.3278192567413969E-2</v>
      </c>
      <c r="T200" s="102">
        <f t="shared" ref="T200" si="540">+T198/S198-1</f>
        <v>-4.4733766253767682E-2</v>
      </c>
      <c r="U200" s="101"/>
      <c r="V200" s="117"/>
    </row>
    <row r="201" spans="1:22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2" ht="15.75" thickBot="1" x14ac:dyDescent="0.3">
      <c r="A202" s="284" t="s">
        <v>69</v>
      </c>
      <c r="B202" s="285"/>
      <c r="C202" s="285"/>
      <c r="D202" s="285"/>
      <c r="E202" s="285"/>
      <c r="F202" s="285"/>
      <c r="G202" s="285"/>
      <c r="H202" s="285"/>
      <c r="I202" s="285"/>
      <c r="J202" s="286"/>
      <c r="K202" s="2"/>
      <c r="L202" s="284" t="s">
        <v>70</v>
      </c>
      <c r="M202" s="285"/>
      <c r="N202" s="285"/>
      <c r="O202" s="285"/>
      <c r="P202" s="285"/>
      <c r="Q202" s="285"/>
      <c r="R202" s="285"/>
      <c r="S202" s="285"/>
      <c r="T202" s="285"/>
      <c r="U202" s="285"/>
      <c r="V202" s="286"/>
    </row>
    <row r="203" spans="1:22" ht="38.25" x14ac:dyDescent="0.25">
      <c r="A203" s="88"/>
      <c r="B203" s="104">
        <v>2016</v>
      </c>
      <c r="C203" s="84">
        <f>+B203+1</f>
        <v>2017</v>
      </c>
      <c r="D203" s="84">
        <f t="shared" ref="D203" si="541">+C203+1</f>
        <v>2018</v>
      </c>
      <c r="E203" s="84">
        <f t="shared" ref="E203" si="542">+D203+1</f>
        <v>2019</v>
      </c>
      <c r="F203" s="84">
        <f t="shared" ref="F203" si="543">+E203+1</f>
        <v>2020</v>
      </c>
      <c r="G203" s="84">
        <f t="shared" ref="G203" si="544">+F203+1</f>
        <v>2021</v>
      </c>
      <c r="H203" s="105">
        <v>2022</v>
      </c>
      <c r="I203" s="104">
        <v>2023</v>
      </c>
      <c r="J203" s="90" t="s">
        <v>16</v>
      </c>
      <c r="K203" s="2"/>
      <c r="L203" s="88"/>
      <c r="M203" s="104">
        <v>2016</v>
      </c>
      <c r="N203" s="84">
        <f>+M203+1</f>
        <v>2017</v>
      </c>
      <c r="O203" s="84">
        <f t="shared" ref="O203" si="545">+N203+1</f>
        <v>2018</v>
      </c>
      <c r="P203" s="84">
        <f t="shared" ref="P203" si="546">+O203+1</f>
        <v>2019</v>
      </c>
      <c r="Q203" s="84">
        <f t="shared" ref="Q203" si="547">+P203+1</f>
        <v>2020</v>
      </c>
      <c r="R203" s="84">
        <f t="shared" ref="R203" si="548">+Q203+1</f>
        <v>2021</v>
      </c>
      <c r="S203" s="105">
        <v>2022</v>
      </c>
      <c r="T203" s="89">
        <v>2023</v>
      </c>
      <c r="U203" s="118" t="s">
        <v>16</v>
      </c>
      <c r="V203" s="114" t="s">
        <v>21</v>
      </c>
    </row>
    <row r="204" spans="1:22" x14ac:dyDescent="0.25">
      <c r="A204" s="91" t="s">
        <v>10</v>
      </c>
      <c r="B204" s="230">
        <f>+'[1]6.EXPORTACION VARIETAL'!O317/1000</f>
        <v>0.5988</v>
      </c>
      <c r="C204" s="162">
        <f>+'[1]6.EXPORTACION VARIETAL'!O329/1000</f>
        <v>0.54100000000000004</v>
      </c>
      <c r="D204" s="162">
        <f>+'[1]6.EXPORTACION VARIETAL'!O341/1000</f>
        <v>0.752</v>
      </c>
      <c r="E204" s="162">
        <f>+'[1]6.EXPORTACION VARIETAL'!O353/1000</f>
        <v>0.64</v>
      </c>
      <c r="F204" s="162">
        <f>+'[1]6.EXPORTACION VARIETAL'!O365/1000</f>
        <v>0.626</v>
      </c>
      <c r="G204" s="162">
        <f>+'[1]6.EXPORTACION VARIETAL'!O377/1000</f>
        <v>0.39</v>
      </c>
      <c r="H204" s="231">
        <f>+'[1]6.EXPORTACION VARIETAL'!O389/1000</f>
        <v>0.46600000000000003</v>
      </c>
      <c r="I204" s="230">
        <f>+'[1]6.EXPORTACION VARIETAL'!O401/1000</f>
        <v>0.41899999999999998</v>
      </c>
      <c r="J204" s="93">
        <f>+I204/H204-1</f>
        <v>-0.10085836909871249</v>
      </c>
      <c r="K204" s="2"/>
      <c r="L204" s="91" t="s">
        <v>10</v>
      </c>
      <c r="M204" s="106">
        <f>+SUM('[1]6.EXPORTACION VARIETAL'!O306:O317)/1000</f>
        <v>7.6296100000000004</v>
      </c>
      <c r="N204" s="6">
        <f>+SUM(C204)+SUM(B205:B215)</f>
        <v>7.613150000000001</v>
      </c>
      <c r="O204" s="6">
        <f>+SUM(D204)+SUM(C205:C215)</f>
        <v>7.056</v>
      </c>
      <c r="P204" s="6">
        <f>+SUM(E204)+SUM(D205:D215)</f>
        <v>7.915</v>
      </c>
      <c r="Q204" s="6">
        <f t="shared" ref="Q204" si="549">+SUM(F204)+SUM(E205:E215)</f>
        <v>7.3370000000000006</v>
      </c>
      <c r="R204" s="6">
        <f t="shared" ref="R204" si="550">+SUM(G204)+SUM(F205:F215)</f>
        <v>8.4420000000000019</v>
      </c>
      <c r="S204" s="107">
        <f t="shared" ref="S204" si="551">+SUM(H204)+SUM(G205:G215)</f>
        <v>9.113999999999999</v>
      </c>
      <c r="T204" s="92">
        <f t="shared" ref="T204" si="552">+SUM(I204)+SUM(H205:H215)</f>
        <v>7.1708099999999995</v>
      </c>
      <c r="U204" s="119">
        <f>+T204/S204-1</f>
        <v>-0.21320934825543114</v>
      </c>
      <c r="V204" s="115">
        <f>+POWER(T204/O204,0.2)-1</f>
        <v>3.2332758441517839E-3</v>
      </c>
    </row>
    <row r="205" spans="1:22" x14ac:dyDescent="0.25">
      <c r="A205" s="91" t="s">
        <v>11</v>
      </c>
      <c r="B205" s="230">
        <f>+'[1]6.EXPORTACION VARIETAL'!O318/1000</f>
        <v>0.48424</v>
      </c>
      <c r="C205" s="162">
        <f>+'[1]6.EXPORTACION VARIETAL'!O330/1000</f>
        <v>0.4</v>
      </c>
      <c r="D205" s="162">
        <f>+'[1]6.EXPORTACION VARIETAL'!O342/1000</f>
        <v>0.44500000000000001</v>
      </c>
      <c r="E205" s="162">
        <f>+'[1]6.EXPORTACION VARIETAL'!O354/1000</f>
        <v>0.46600000000000003</v>
      </c>
      <c r="F205" s="162">
        <f>+'[1]6.EXPORTACION VARIETAL'!O366/1000</f>
        <v>0.50600000000000001</v>
      </c>
      <c r="G205" s="162">
        <f>+'[1]6.EXPORTACION VARIETAL'!O378/1000</f>
        <v>0.59499999999999997</v>
      </c>
      <c r="H205" s="231">
        <f>+'[1]6.EXPORTACION VARIETAL'!O390/1000</f>
        <v>0.60189999999999999</v>
      </c>
      <c r="I205" s="230">
        <f>+'[1]6.EXPORTACION VARIETAL'!O402/1000</f>
        <v>0.22</v>
      </c>
      <c r="J205" s="93">
        <f>+I205/H205-1</f>
        <v>-0.63449077919920249</v>
      </c>
      <c r="K205" s="2"/>
      <c r="L205" s="91" t="s">
        <v>11</v>
      </c>
      <c r="M205" s="106">
        <f>+SUM('[1]6.EXPORTACION VARIETAL'!O307:O318)/1000</f>
        <v>7.6528499999999999</v>
      </c>
      <c r="N205" s="6">
        <f>+SUM(C204:C205)+SUM(B206:B215)</f>
        <v>7.5289100000000007</v>
      </c>
      <c r="O205" s="6">
        <f>+SUM(D204:D205)+SUM(C206:C215)</f>
        <v>7.101</v>
      </c>
      <c r="P205" s="6">
        <f>+SUM(E204:E205)+SUM(D206:D215)</f>
        <v>7.9359999999999999</v>
      </c>
      <c r="Q205" s="6">
        <f t="shared" ref="Q205" si="553">+SUM(F204:F205)+SUM(E206:E215)</f>
        <v>7.3769999999999989</v>
      </c>
      <c r="R205" s="6">
        <f t="shared" ref="R205" si="554">+SUM(G204:G205)+SUM(F206:F215)</f>
        <v>8.5310000000000006</v>
      </c>
      <c r="S205" s="107">
        <f t="shared" ref="S205" si="555">+SUM(H204:H205)+SUM(G206:G215)</f>
        <v>9.1209000000000007</v>
      </c>
      <c r="T205" s="92">
        <f t="shared" ref="T205" si="556">+SUM(I204:I205)+SUM(H206:H215)</f>
        <v>6.7889099999999996</v>
      </c>
      <c r="U205" s="119">
        <f t="shared" ref="U205" si="557">+T205/S205-1</f>
        <v>-0.25567542676709543</v>
      </c>
      <c r="V205" s="115">
        <f t="shared" ref="V205" si="558">+POWER(T205/O205,0.2)-1</f>
        <v>-8.9487634694134233E-3</v>
      </c>
    </row>
    <row r="206" spans="1:22" x14ac:dyDescent="0.25">
      <c r="A206" s="91" t="s">
        <v>0</v>
      </c>
      <c r="B206" s="230">
        <f>+'[1]6.EXPORTACION VARIETAL'!O319/1000</f>
        <v>0.53783999999999998</v>
      </c>
      <c r="C206" s="162">
        <f>+'[1]6.EXPORTACION VARIETAL'!O331/1000</f>
        <v>0.83599999999999997</v>
      </c>
      <c r="D206" s="162">
        <f>+'[1]6.EXPORTACION VARIETAL'!O343/1000</f>
        <v>0.56799999999999995</v>
      </c>
      <c r="E206" s="162">
        <f>+'[1]6.EXPORTACION VARIETAL'!O355/1000</f>
        <v>0.436</v>
      </c>
      <c r="F206" s="162">
        <f>+'[1]6.EXPORTACION VARIETAL'!O367/1000</f>
        <v>0.53700000000000003</v>
      </c>
      <c r="G206" s="162">
        <f>+'[1]6.EXPORTACION VARIETAL'!O379/1000</f>
        <v>1.071</v>
      </c>
      <c r="H206" s="231">
        <f>+'[1]6.EXPORTACION VARIETAL'!O391/1000</f>
        <v>0.82420000000000004</v>
      </c>
      <c r="I206" s="230">
        <f>+'[1]6.EXPORTACION VARIETAL'!O403/1000</f>
        <v>0.64200000000000002</v>
      </c>
      <c r="J206" s="93">
        <f>+I206/H206-1</f>
        <v>-0.22106284882310123</v>
      </c>
      <c r="K206" s="2"/>
      <c r="L206" s="91" t="s">
        <v>0</v>
      </c>
      <c r="M206" s="106">
        <f>+SUM('[1]6.EXPORTACION VARIETAL'!O308:O319)/1000</f>
        <v>7.4146900000000002</v>
      </c>
      <c r="N206" s="6">
        <f>+SUM(C204:C206)+SUM(B207:B215)</f>
        <v>7.8270700000000009</v>
      </c>
      <c r="O206" s="6">
        <f>+SUM(D204:D206)+SUM(C207:C215)</f>
        <v>6.8330000000000002</v>
      </c>
      <c r="P206" s="6">
        <f>+SUM(E204:E206)+SUM(D207:D215)</f>
        <v>7.8040000000000003</v>
      </c>
      <c r="Q206" s="6">
        <f t="shared" ref="Q206" si="559">+SUM(F204:F206)+SUM(E207:E215)</f>
        <v>7.4779999999999998</v>
      </c>
      <c r="R206" s="6">
        <f t="shared" ref="R206" si="560">+SUM(G204:G206)+SUM(F207:F215)</f>
        <v>9.0649999999999995</v>
      </c>
      <c r="S206" s="107">
        <f t="shared" ref="S206" si="561">+SUM(H204:H206)+SUM(G207:G215)</f>
        <v>8.8740999999999985</v>
      </c>
      <c r="T206" s="92">
        <f t="shared" ref="T206" si="562">+SUM(I204:I206)+SUM(H207:H215)</f>
        <v>6.6067099999999996</v>
      </c>
      <c r="U206" s="119">
        <f>+T206/S206-1</f>
        <v>-0.25550647389594427</v>
      </c>
      <c r="V206" s="115">
        <f>+POWER(T206/O206,0.2)-1</f>
        <v>-6.7129699799362008E-3</v>
      </c>
    </row>
    <row r="207" spans="1:22" x14ac:dyDescent="0.25">
      <c r="A207" s="91" t="s">
        <v>1</v>
      </c>
      <c r="B207" s="230">
        <f>+'[1]6.EXPORTACION VARIETAL'!O320/1000</f>
        <v>0.94564000000000004</v>
      </c>
      <c r="C207" s="162">
        <f>+'[1]6.EXPORTACION VARIETAL'!O332/1000</f>
        <v>0.54400000000000004</v>
      </c>
      <c r="D207" s="162">
        <f>+'[1]6.EXPORTACION VARIETAL'!O344/1000</f>
        <v>0.52</v>
      </c>
      <c r="E207" s="162">
        <f>+'[1]6.EXPORTACION VARIETAL'!O356/1000</f>
        <v>0.67900000000000005</v>
      </c>
      <c r="F207" s="162">
        <f>+'[1]6.EXPORTACION VARIETAL'!O368/1000</f>
        <v>0.69799999999999995</v>
      </c>
      <c r="G207" s="162">
        <f>+'[1]6.EXPORTACION VARIETAL'!O380/1000</f>
        <v>0.71199999999999997</v>
      </c>
      <c r="H207" s="231">
        <f>+'[1]6.EXPORTACION VARIETAL'!O392/1000</f>
        <v>0.61839999999999995</v>
      </c>
      <c r="I207" s="230">
        <f>+'[1]6.EXPORTACION VARIETAL'!O404/1000</f>
        <v>0.46732999999999997</v>
      </c>
      <c r="J207" s="93">
        <f>+I207/H207-1</f>
        <v>-0.24429172056921089</v>
      </c>
      <c r="K207" s="2"/>
      <c r="L207" s="91" t="s">
        <v>1</v>
      </c>
      <c r="M207" s="106">
        <f>+SUM('[1]6.EXPORTACION VARIETAL'!O309:O320)/1000</f>
        <v>7.4653300000000016</v>
      </c>
      <c r="N207" s="6">
        <f t="shared" ref="N207:Q207" si="563">+SUM(C204:C207)+SUM(B208:B215)</f>
        <v>7.4254300000000004</v>
      </c>
      <c r="O207" s="6">
        <f t="shared" si="563"/>
        <v>6.8090000000000002</v>
      </c>
      <c r="P207" s="6">
        <f t="shared" si="563"/>
        <v>7.9630000000000001</v>
      </c>
      <c r="Q207" s="6">
        <f t="shared" si="563"/>
        <v>7.496999999999999</v>
      </c>
      <c r="R207" s="6">
        <f t="shared" ref="R207" si="564">+SUM(G204:G207)+SUM(F208:F215)</f>
        <v>9.0790000000000006</v>
      </c>
      <c r="S207" s="107">
        <f t="shared" ref="S207" si="565">+SUM(H204:H207)+SUM(G208:G215)</f>
        <v>8.7805</v>
      </c>
      <c r="T207" s="92">
        <f t="shared" ref="T207" si="566">+SUM(I204:I207)+SUM(H208:H215)</f>
        <v>6.4556399999999998</v>
      </c>
      <c r="U207" s="119">
        <f>+T207/S207-1</f>
        <v>-0.2647753544786744</v>
      </c>
      <c r="V207" s="115">
        <f>+POWER(T207/O207,0.2)-1</f>
        <v>-1.0601622263845534E-2</v>
      </c>
    </row>
    <row r="208" spans="1:22" x14ac:dyDescent="0.25">
      <c r="A208" s="91" t="s">
        <v>2</v>
      </c>
      <c r="B208" s="230">
        <f>+'[1]6.EXPORTACION VARIETAL'!O321/1000</f>
        <v>0.50736999999999999</v>
      </c>
      <c r="C208" s="162">
        <f>+'[1]6.EXPORTACION VARIETAL'!O333/1000</f>
        <v>0.42399999999999999</v>
      </c>
      <c r="D208" s="162">
        <f>+'[1]6.EXPORTACION VARIETAL'!O345/1000</f>
        <v>0.68500000000000005</v>
      </c>
      <c r="E208" s="162">
        <f>+'[1]6.EXPORTACION VARIETAL'!O357/1000</f>
        <v>0.92500000000000004</v>
      </c>
      <c r="F208" s="162">
        <f>+'[1]6.EXPORTACION VARIETAL'!O369/1000</f>
        <v>0.85699999999999998</v>
      </c>
      <c r="G208" s="162">
        <f>+'[1]6.EXPORTACION VARIETAL'!O381/1000</f>
        <v>0.77400000000000002</v>
      </c>
      <c r="H208" s="231">
        <f>+'[1]6.EXPORTACION VARIETAL'!O393/1000</f>
        <v>0.56694</v>
      </c>
      <c r="I208" s="230">
        <f>+'[1]6.EXPORTACION VARIETAL'!O405/1000</f>
        <v>0.44700000000000001</v>
      </c>
      <c r="J208" s="93">
        <f t="shared" ref="J208:J210" si="567">+I208/H208-1</f>
        <v>-0.21155677849507881</v>
      </c>
      <c r="K208" s="2"/>
      <c r="L208" s="91" t="s">
        <v>2</v>
      </c>
      <c r="M208" s="106">
        <f>+SUM('[1]6.EXPORTACION VARIETAL'!O310:O321)/1000</f>
        <v>7.4812909275000008</v>
      </c>
      <c r="N208" s="6">
        <f t="shared" ref="N208:Q208" si="568">+SUM(C204:C208)+SUM(B209:B215)</f>
        <v>7.3420600000000009</v>
      </c>
      <c r="O208" s="6">
        <f t="shared" si="568"/>
        <v>7.07</v>
      </c>
      <c r="P208" s="6">
        <f t="shared" si="568"/>
        <v>8.2029999999999994</v>
      </c>
      <c r="Q208" s="6">
        <f t="shared" si="568"/>
        <v>7.4290000000000003</v>
      </c>
      <c r="R208" s="6">
        <f t="shared" ref="R208" si="569">+SUM(G204:G208)+SUM(F209:F215)</f>
        <v>8.9959999999999987</v>
      </c>
      <c r="S208" s="107">
        <f t="shared" ref="S208" si="570">+SUM(H204:H208)+SUM(G209:G215)</f>
        <v>8.5734400000000015</v>
      </c>
      <c r="T208" s="92">
        <f t="shared" ref="T208" si="571">+SUM(I204:I208)+SUM(H209:H215)</f>
        <v>6.3357000000000001</v>
      </c>
      <c r="U208" s="119">
        <f t="shared" ref="U208:U210" si="572">+T208/S208-1</f>
        <v>-0.26100841669154984</v>
      </c>
      <c r="V208" s="115">
        <f t="shared" ref="V208:V210" si="573">+POWER(T208/O208,0.2)-1</f>
        <v>-2.1693276592226196E-2</v>
      </c>
    </row>
    <row r="209" spans="1:22" x14ac:dyDescent="0.25">
      <c r="A209" s="91" t="s">
        <v>3</v>
      </c>
      <c r="B209" s="230">
        <f>+'[1]6.EXPORTACION VARIETAL'!O322/1000</f>
        <v>0.71932000000000007</v>
      </c>
      <c r="C209" s="162">
        <f>+'[1]6.EXPORTACION VARIETAL'!O334/1000</f>
        <v>0.45300000000000001</v>
      </c>
      <c r="D209" s="162">
        <f>+'[1]6.EXPORTACION VARIETAL'!O346/1000</f>
        <v>0.58899999999999997</v>
      </c>
      <c r="E209" s="162">
        <f>+'[1]6.EXPORTACION VARIETAL'!O358/1000</f>
        <v>0.51800000000000002</v>
      </c>
      <c r="F209" s="162">
        <f>+'[1]6.EXPORTACION VARIETAL'!O370/1000</f>
        <v>0.63800000000000001</v>
      </c>
      <c r="G209" s="162">
        <f>+'[1]6.EXPORTACION VARIETAL'!O382/1000</f>
        <v>0.83</v>
      </c>
      <c r="H209" s="231">
        <f>+'[1]6.EXPORTACION VARIETAL'!O394/1000</f>
        <v>0.77512000000000003</v>
      </c>
      <c r="I209" s="230">
        <f>+'[1]6.EXPORTACION VARIETAL'!O406/1000</f>
        <v>0.40500000000000003</v>
      </c>
      <c r="J209" s="93">
        <f t="shared" si="567"/>
        <v>-0.47750025802456397</v>
      </c>
      <c r="K209" s="2"/>
      <c r="L209" s="91" t="s">
        <v>3</v>
      </c>
      <c r="M209" s="106">
        <f>+SUM('[1]6.EXPORTACION VARIETAL'!O311:O322)/1000</f>
        <v>7.4554009275000004</v>
      </c>
      <c r="N209" s="6">
        <f>+SUM(C204:C209)+SUM(B210:B215)</f>
        <v>7.0757399999999997</v>
      </c>
      <c r="O209" s="6">
        <f>+SUM(D204:D209)+SUM(C210:C215)</f>
        <v>7.2060000000000004</v>
      </c>
      <c r="P209" s="6">
        <f>+SUM(E204:E209)+SUM(D210:D215)</f>
        <v>8.1319999999999997</v>
      </c>
      <c r="Q209" s="6">
        <f>+SUM(F204:F209)+SUM(E210:E215)</f>
        <v>7.5490000000000004</v>
      </c>
      <c r="R209" s="6">
        <f>+SUM(G204:G209)+SUM(F210:F215)</f>
        <v>9.1879999999999988</v>
      </c>
      <c r="S209" s="107">
        <f t="shared" ref="S209" si="574">+SUM(H204:H209)+SUM(G210:G215)</f>
        <v>8.5185600000000008</v>
      </c>
      <c r="T209" s="92">
        <f t="shared" ref="T209" si="575">+SUM(I204:I209)+SUM(H210:H215)</f>
        <v>5.965580000000001</v>
      </c>
      <c r="U209" s="119">
        <f t="shared" si="572"/>
        <v>-0.29969619278375681</v>
      </c>
      <c r="V209" s="115">
        <f t="shared" si="573"/>
        <v>-3.7076727188226077E-2</v>
      </c>
    </row>
    <row r="210" spans="1:22" x14ac:dyDescent="0.25">
      <c r="A210" s="91" t="s">
        <v>4</v>
      </c>
      <c r="B210" s="230">
        <f>+'[1]6.EXPORTACION VARIETAL'!O323/1000</f>
        <v>0.49989</v>
      </c>
      <c r="C210" s="162">
        <f>+'[1]6.EXPORTACION VARIETAL'!O335/1000</f>
        <v>0.54600000000000004</v>
      </c>
      <c r="D210" s="162">
        <f>+'[1]6.EXPORTACION VARIETAL'!O347/1000</f>
        <v>0.5</v>
      </c>
      <c r="E210" s="162">
        <f>+'[1]6.EXPORTACION VARIETAL'!O359/1000</f>
        <v>0.67100000000000004</v>
      </c>
      <c r="F210" s="162">
        <f>+'[1]6.EXPORTACION VARIETAL'!O371/1000</f>
        <v>0.751</v>
      </c>
      <c r="G210" s="162">
        <f>+'[1]6.EXPORTACION VARIETAL'!O383/1000</f>
        <v>0.40100000000000002</v>
      </c>
      <c r="H210" s="231">
        <f>+'[1]6.EXPORTACION VARIETAL'!O395/1000</f>
        <v>0.41383999999999999</v>
      </c>
      <c r="I210" s="230">
        <f>+'[1]6.EXPORTACION VARIETAL'!O407/1000</f>
        <v>0.82699999999999996</v>
      </c>
      <c r="J210" s="93">
        <f t="shared" si="567"/>
        <v>0.99835685289000575</v>
      </c>
      <c r="K210" s="2"/>
      <c r="L210" s="91" t="s">
        <v>4</v>
      </c>
      <c r="M210" s="106">
        <f>+SUM('[1]6.EXPORTACION VARIETAL'!O312:O323)/1000</f>
        <v>7.2544909275000009</v>
      </c>
      <c r="N210" s="6">
        <f t="shared" ref="N210:Q210" si="576">+SUM(C204:C210)+SUM(B211:B215)</f>
        <v>7.1218500000000002</v>
      </c>
      <c r="O210" s="6">
        <f t="shared" si="576"/>
        <v>7.16</v>
      </c>
      <c r="P210" s="6">
        <f t="shared" si="576"/>
        <v>8.3030000000000008</v>
      </c>
      <c r="Q210" s="6">
        <f t="shared" si="576"/>
        <v>7.6290000000000004</v>
      </c>
      <c r="R210" s="6">
        <f t="shared" ref="R210" si="577">+SUM(G204:G210)+SUM(F211:F215)</f>
        <v>8.838000000000001</v>
      </c>
      <c r="S210" s="107">
        <f t="shared" ref="S210" si="578">+SUM(H204:H210)+SUM(G211:G215)</f>
        <v>8.5314000000000014</v>
      </c>
      <c r="T210" s="92">
        <f t="shared" ref="T210" si="579">+SUM(I204:I210)+SUM(H211:H215)</f>
        <v>6.3787400000000005</v>
      </c>
      <c r="U210" s="119">
        <f t="shared" si="572"/>
        <v>-0.25232201045549385</v>
      </c>
      <c r="V210" s="115">
        <f t="shared" si="573"/>
        <v>-2.2842936695092408E-2</v>
      </c>
    </row>
    <row r="211" spans="1:22" x14ac:dyDescent="0.25">
      <c r="A211" s="91" t="s">
        <v>5</v>
      </c>
      <c r="B211" s="230">
        <f>+'[1]6.EXPORTACION VARIETAL'!O324/1000</f>
        <v>0.62533000000000005</v>
      </c>
      <c r="C211" s="162">
        <f>+'[1]6.EXPORTACION VARIETAL'!O336/1000</f>
        <v>0.80600000000000005</v>
      </c>
      <c r="D211" s="162">
        <f>+'[1]6.EXPORTACION VARIETAL'!O348/1000</f>
        <v>1.08</v>
      </c>
      <c r="E211" s="162">
        <f>+'[1]6.EXPORTACION VARIETAL'!O360/1000</f>
        <v>0.66600000000000004</v>
      </c>
      <c r="F211" s="162">
        <f>+'[1]6.EXPORTACION VARIETAL'!O372/1000</f>
        <v>0.97799999999999998</v>
      </c>
      <c r="G211" s="162">
        <f>+'[1]6.EXPORTACION VARIETAL'!O384/1000</f>
        <v>1.133</v>
      </c>
      <c r="H211" s="231">
        <f>+'[1]6.EXPORTACION VARIETAL'!O396/1000</f>
        <v>0.74285999999999996</v>
      </c>
      <c r="I211" s="230"/>
      <c r="J211" s="93"/>
      <c r="K211" s="2"/>
      <c r="L211" s="91" t="s">
        <v>5</v>
      </c>
      <c r="M211" s="106">
        <f>+SUM('[1]6.EXPORTACION VARIETAL'!O313:O324)/1000</f>
        <v>7.1374709275000008</v>
      </c>
      <c r="N211" s="6">
        <f t="shared" ref="N211:Q211" si="580">+SUM(C204:C211)+SUM(B212:B215)</f>
        <v>7.3025199999999995</v>
      </c>
      <c r="O211" s="6">
        <f t="shared" si="580"/>
        <v>7.4340000000000011</v>
      </c>
      <c r="P211" s="6">
        <f t="shared" si="580"/>
        <v>7.8890000000000002</v>
      </c>
      <c r="Q211" s="6">
        <f t="shared" si="580"/>
        <v>7.9410000000000007</v>
      </c>
      <c r="R211" s="6">
        <f t="shared" ref="R211" si="581">+SUM(G204:G211)+SUM(F212:F215)</f>
        <v>8.9929999999999986</v>
      </c>
      <c r="S211" s="107">
        <f t="shared" ref="S211" si="582">+SUM(H204:H211)+SUM(G212:G215)</f>
        <v>8.1412600000000008</v>
      </c>
      <c r="T211" s="107"/>
      <c r="U211" s="119"/>
      <c r="V211" s="115"/>
    </row>
    <row r="212" spans="1:22" x14ac:dyDescent="0.25">
      <c r="A212" s="91" t="s">
        <v>6</v>
      </c>
      <c r="B212" s="230">
        <f>+'[1]6.EXPORTACION VARIETAL'!O325/1000</f>
        <v>0.69884999999999997</v>
      </c>
      <c r="C212" s="162">
        <f>+'[1]6.EXPORTACION VARIETAL'!O337/1000</f>
        <v>0.745</v>
      </c>
      <c r="D212" s="162">
        <f>+'[1]6.EXPORTACION VARIETAL'!O349/1000</f>
        <v>0.63500000000000001</v>
      </c>
      <c r="E212" s="162">
        <f>+'[1]6.EXPORTACION VARIETAL'!O361/1000</f>
        <v>0.51200000000000001</v>
      </c>
      <c r="F212" s="162">
        <f>+'[1]6.EXPORTACION VARIETAL'!O373/1000</f>
        <v>0.89200000000000002</v>
      </c>
      <c r="G212" s="162">
        <f>+'[1]6.EXPORTACION VARIETAL'!O385/1000</f>
        <v>1.08</v>
      </c>
      <c r="H212" s="231">
        <f>+'[1]6.EXPORTACION VARIETAL'!O397/1000</f>
        <v>0.52603</v>
      </c>
      <c r="I212" s="230"/>
      <c r="J212" s="93"/>
      <c r="K212" s="2"/>
      <c r="L212" s="91" t="s">
        <v>6</v>
      </c>
      <c r="M212" s="106">
        <f>+SUM('[1]6.EXPORTACION VARIETAL'!O314:O325)/1000</f>
        <v>7.0963509275000014</v>
      </c>
      <c r="N212" s="6">
        <f t="shared" ref="N212:Q212" si="583">+SUM(C204:C212)+SUM(B213:B215)</f>
        <v>7.3486700000000003</v>
      </c>
      <c r="O212" s="6">
        <f t="shared" si="583"/>
        <v>7.3239999999999998</v>
      </c>
      <c r="P212" s="6">
        <f t="shared" si="583"/>
        <v>7.766</v>
      </c>
      <c r="Q212" s="6">
        <f t="shared" si="583"/>
        <v>8.3210000000000015</v>
      </c>
      <c r="R212" s="6">
        <f t="shared" ref="R212" si="584">+SUM(G204:G212)+SUM(F213:F215)</f>
        <v>9.1809999999999992</v>
      </c>
      <c r="S212" s="107">
        <f t="shared" ref="S212" si="585">+SUM(H204:H212)+SUM(G213:G215)</f>
        <v>7.5872900000000012</v>
      </c>
      <c r="T212" s="107"/>
      <c r="U212" s="119"/>
      <c r="V212" s="115"/>
    </row>
    <row r="213" spans="1:22" x14ac:dyDescent="0.25">
      <c r="A213" s="91" t="s">
        <v>7</v>
      </c>
      <c r="B213" s="230">
        <f>+'[1]6.EXPORTACION VARIETAL'!O326/1000</f>
        <v>0.98366999999999993</v>
      </c>
      <c r="C213" s="162">
        <f>+'[1]6.EXPORTACION VARIETAL'!O338/1000</f>
        <v>0.67300000000000004</v>
      </c>
      <c r="D213" s="162">
        <f>+'[1]6.EXPORTACION VARIETAL'!O350/1000</f>
        <v>0.83699999999999997</v>
      </c>
      <c r="E213" s="162">
        <f>+'[1]6.EXPORTACION VARIETAL'!O362/1000</f>
        <v>0.69299999999999995</v>
      </c>
      <c r="F213" s="162">
        <f>+'[1]6.EXPORTACION VARIETAL'!O374/1000</f>
        <v>0.91100000000000003</v>
      </c>
      <c r="G213" s="162">
        <f>+'[1]6.EXPORTACION VARIETAL'!O386/1000</f>
        <v>0.60399999999999998</v>
      </c>
      <c r="H213" s="231">
        <f>+'[1]6.EXPORTACION VARIETAL'!O398/1000</f>
        <v>0.50751999999999997</v>
      </c>
      <c r="I213" s="230"/>
      <c r="J213" s="93"/>
      <c r="K213" s="2"/>
      <c r="L213" s="91" t="s">
        <v>7</v>
      </c>
      <c r="M213" s="106">
        <f>+SUM('[1]6.EXPORTACION VARIETAL'!O315:O326)/1000</f>
        <v>7.5557109275000007</v>
      </c>
      <c r="N213" s="6">
        <f t="shared" ref="N213:Q213" si="586">+SUM(C204:C213)+SUM(B214:B215)</f>
        <v>7.0380000000000003</v>
      </c>
      <c r="O213" s="6">
        <f t="shared" si="586"/>
        <v>7.4879999999999995</v>
      </c>
      <c r="P213" s="6">
        <f t="shared" si="586"/>
        <v>7.6219999999999999</v>
      </c>
      <c r="Q213" s="6">
        <f t="shared" si="586"/>
        <v>8.5389999999999997</v>
      </c>
      <c r="R213" s="6">
        <f t="shared" ref="R213" si="587">+SUM(G204:G213)+SUM(F214:F215)</f>
        <v>8.8740000000000006</v>
      </c>
      <c r="S213" s="107">
        <f t="shared" ref="S213" si="588">+SUM(H204:H213)+SUM(G214:G215)</f>
        <v>7.4908100000000015</v>
      </c>
      <c r="T213" s="92"/>
      <c r="U213" s="119"/>
      <c r="V213" s="115"/>
    </row>
    <row r="214" spans="1:22" x14ac:dyDescent="0.25">
      <c r="A214" s="91" t="s">
        <v>8</v>
      </c>
      <c r="B214" s="230">
        <f>+'[1]6.EXPORTACION VARIETAL'!O327/1000</f>
        <v>0.39400000000000002</v>
      </c>
      <c r="C214" s="162">
        <f>+'[1]6.EXPORTACION VARIETAL'!O339/1000</f>
        <v>0.39400000000000002</v>
      </c>
      <c r="D214" s="162">
        <f>+'[1]6.EXPORTACION VARIETAL'!O351/1000</f>
        <v>0.54600000000000004</v>
      </c>
      <c r="E214" s="162">
        <f>+'[1]6.EXPORTACION VARIETAL'!O363/1000</f>
        <v>0.5</v>
      </c>
      <c r="F214" s="162">
        <f>+'[1]6.EXPORTACION VARIETAL'!O375/1000</f>
        <v>0.622</v>
      </c>
      <c r="G214" s="162">
        <f>+'[1]6.EXPORTACION VARIETAL'!O387/1000</f>
        <v>0.55300000000000005</v>
      </c>
      <c r="H214" s="231">
        <f>+'[1]6.EXPORTACION VARIETAL'!O399/1000</f>
        <v>0.69199999999999995</v>
      </c>
      <c r="I214" s="230"/>
      <c r="J214" s="93"/>
      <c r="K214" s="2"/>
      <c r="L214" s="91" t="s">
        <v>8</v>
      </c>
      <c r="M214" s="106">
        <f>+SUM('[1]6.EXPORTACION VARIETAL'!O316:O327)/1000</f>
        <v>7.4863509275000011</v>
      </c>
      <c r="N214" s="6">
        <f t="shared" ref="N214:Q214" si="589">+SUM(C204:C214)+SUM(B215)</f>
        <v>7.0380000000000003</v>
      </c>
      <c r="O214" s="6">
        <f t="shared" si="589"/>
        <v>7.64</v>
      </c>
      <c r="P214" s="6">
        <f t="shared" si="589"/>
        <v>7.5759999999999996</v>
      </c>
      <c r="Q214" s="6">
        <f t="shared" si="589"/>
        <v>8.6609999999999996</v>
      </c>
      <c r="R214" s="6">
        <f t="shared" ref="R214" si="590">+SUM(G204:G214)+SUM(F215)</f>
        <v>8.8050000000000015</v>
      </c>
      <c r="S214" s="107">
        <f t="shared" ref="S214" si="591">+SUM(H204:H214)+SUM(G215)</f>
        <v>7.6298100000000009</v>
      </c>
      <c r="T214" s="92"/>
      <c r="U214" s="119"/>
      <c r="V214" s="115"/>
    </row>
    <row r="215" spans="1:22" x14ac:dyDescent="0.25">
      <c r="A215" s="91" t="s">
        <v>9</v>
      </c>
      <c r="B215" s="230">
        <f>+'[1]6.EXPORTACION VARIETAL'!O328/1000</f>
        <v>0.67600000000000005</v>
      </c>
      <c r="C215" s="162">
        <f>+'[1]6.EXPORTACION VARIETAL'!O340/1000</f>
        <v>0.48299999999999998</v>
      </c>
      <c r="D215" s="162">
        <f>+'[1]6.EXPORTACION VARIETAL'!O352/1000</f>
        <v>0.87</v>
      </c>
      <c r="E215" s="162">
        <f>+'[1]6.EXPORTACION VARIETAL'!O364/1000</f>
        <v>0.64500000000000002</v>
      </c>
      <c r="F215" s="162">
        <f>+'[1]6.EXPORTACION VARIETAL'!O376/1000</f>
        <v>0.66200000000000003</v>
      </c>
      <c r="G215" s="162">
        <f>+'[1]6.EXPORTACION VARIETAL'!O388/1000</f>
        <v>0.89500000000000002</v>
      </c>
      <c r="H215" s="231">
        <f>+'[1]6.EXPORTACION VARIETAL'!O400/1000</f>
        <v>0.48299999999999998</v>
      </c>
      <c r="I215" s="230"/>
      <c r="J215" s="93"/>
      <c r="K215" s="2"/>
      <c r="L215" s="91" t="s">
        <v>9</v>
      </c>
      <c r="M215" s="106">
        <f>+SUM('[1]6.EXPORTACION VARIETAL'!O317:O328)/1000</f>
        <v>7.6709500000000004</v>
      </c>
      <c r="N215" s="6">
        <f t="shared" ref="N215:Q215" si="592">+SUM(C204:C215)</f>
        <v>6.8449999999999998</v>
      </c>
      <c r="O215" s="6">
        <f t="shared" si="592"/>
        <v>8.0269999999999992</v>
      </c>
      <c r="P215" s="6">
        <f t="shared" si="592"/>
        <v>7.3509999999999991</v>
      </c>
      <c r="Q215" s="6">
        <f t="shared" si="592"/>
        <v>8.6780000000000008</v>
      </c>
      <c r="R215" s="6">
        <f t="shared" ref="R215" si="593">+SUM(G204:G215)</f>
        <v>9.0380000000000003</v>
      </c>
      <c r="S215" s="107">
        <f t="shared" ref="S215" si="594">+SUM(H204:H215)</f>
        <v>7.2178100000000009</v>
      </c>
      <c r="T215" s="92"/>
      <c r="U215" s="119"/>
      <c r="V215" s="115"/>
    </row>
    <row r="216" spans="1:22" ht="25.5" x14ac:dyDescent="0.25">
      <c r="A216" s="94" t="s">
        <v>13</v>
      </c>
      <c r="B216" s="232">
        <f>SUM(B204:B215)</f>
        <v>7.6709500000000004</v>
      </c>
      <c r="C216" s="233">
        <f t="shared" ref="C216:G216" si="595">SUM(C204:C215)</f>
        <v>6.8449999999999998</v>
      </c>
      <c r="D216" s="233">
        <f t="shared" si="595"/>
        <v>8.0269999999999992</v>
      </c>
      <c r="E216" s="233">
        <f t="shared" si="595"/>
        <v>7.3509999999999991</v>
      </c>
      <c r="F216" s="233">
        <f t="shared" si="595"/>
        <v>8.6780000000000008</v>
      </c>
      <c r="G216" s="233">
        <f t="shared" si="595"/>
        <v>9.0380000000000003</v>
      </c>
      <c r="H216" s="234">
        <f t="shared" ref="H216" si="596">SUM(H204:H215)</f>
        <v>7.2178100000000009</v>
      </c>
      <c r="I216" s="232"/>
      <c r="J216" s="96"/>
      <c r="K216" s="3"/>
      <c r="L216" s="94" t="s">
        <v>14</v>
      </c>
      <c r="M216" s="108">
        <f>+AVERAGE(M204:M215)</f>
        <v>7.4417080410416672</v>
      </c>
      <c r="N216" s="85">
        <f>+AVERAGE(N204:N215)</f>
        <v>7.2922000000000002</v>
      </c>
      <c r="O216" s="85">
        <f t="shared" ref="O216:T216" si="597">+AVERAGE(O204:O215)</f>
        <v>7.2623333333333333</v>
      </c>
      <c r="P216" s="85">
        <f t="shared" si="597"/>
        <v>7.8716666666666661</v>
      </c>
      <c r="Q216" s="85">
        <f t="shared" si="597"/>
        <v>7.8696666666666673</v>
      </c>
      <c r="R216" s="85">
        <f t="shared" si="597"/>
        <v>8.9191666666666674</v>
      </c>
      <c r="S216" s="109">
        <f t="shared" si="597"/>
        <v>8.2983233333333342</v>
      </c>
      <c r="T216" s="95">
        <f t="shared" si="597"/>
        <v>6.5288699999999995</v>
      </c>
      <c r="U216" s="121">
        <f t="shared" ref="U216" si="598">+T216/S216-1</f>
        <v>-0.21323022281207826</v>
      </c>
      <c r="V216" s="178">
        <f t="shared" ref="V216" si="599">+POWER(T216/O216,0.2)-1</f>
        <v>-2.1068353327656775E-2</v>
      </c>
    </row>
    <row r="217" spans="1:22" ht="25.5" x14ac:dyDescent="0.25">
      <c r="A217" s="97" t="s">
        <v>15</v>
      </c>
      <c r="B217" s="110">
        <f>+B216/B$324</f>
        <v>1.016676398116426E-2</v>
      </c>
      <c r="C217" s="86">
        <f t="shared" ref="C217" si="600">+C216/C$324</f>
        <v>9.2620406528487031E-3</v>
      </c>
      <c r="D217" s="86">
        <f t="shared" ref="D217" si="601">+D216/D$324</f>
        <v>1.0885366660699853E-2</v>
      </c>
      <c r="E217" s="86">
        <f t="shared" ref="E217" si="602">+E216/E$324</f>
        <v>1.0171986976092852E-2</v>
      </c>
      <c r="F217" s="86">
        <f t="shared" ref="F217:G217" si="603">+F216/F$324</f>
        <v>1.216329482604442E-2</v>
      </c>
      <c r="G217" s="86">
        <f t="shared" si="603"/>
        <v>1.1038252834368807E-2</v>
      </c>
      <c r="H217" s="248">
        <f t="shared" ref="H217" si="604">+H216/H$324</f>
        <v>9.6117896004037657E-3</v>
      </c>
      <c r="I217" s="209"/>
      <c r="J217" s="99"/>
      <c r="K217" s="3"/>
      <c r="L217" s="97" t="s">
        <v>15</v>
      </c>
      <c r="M217" s="110">
        <f>+M216/M$324</f>
        <v>1.0101535900522238E-2</v>
      </c>
      <c r="N217" s="86">
        <f t="shared" ref="N217" si="605">+N216/N$324</f>
        <v>9.7843905362067392E-3</v>
      </c>
      <c r="O217" s="86">
        <f t="shared" ref="O217" si="606">+O216/O$324</f>
        <v>9.816639219246687E-3</v>
      </c>
      <c r="P217" s="86">
        <f t="shared" ref="P217" si="607">+P216/P$324</f>
        <v>1.0677763281019149E-2</v>
      </c>
      <c r="Q217" s="86">
        <f t="shared" ref="Q217:T217" si="608">+Q216/Q$324</f>
        <v>1.1100509829315968E-2</v>
      </c>
      <c r="R217" s="86">
        <f t="shared" si="608"/>
        <v>1.1581418137779813E-2</v>
      </c>
      <c r="S217" s="111">
        <f t="shared" si="608"/>
        <v>1.0419182703173262E-2</v>
      </c>
      <c r="T217" s="98">
        <f t="shared" si="608"/>
        <v>9.2001879409773536E-3</v>
      </c>
      <c r="U217" s="120"/>
      <c r="V217" s="116"/>
    </row>
    <row r="218" spans="1:22" ht="26.25" thickBot="1" x14ac:dyDescent="0.3">
      <c r="A218" s="100" t="s">
        <v>12</v>
      </c>
      <c r="B218" s="112"/>
      <c r="C218" s="87">
        <f>+C216/B216-1</f>
        <v>-0.1076724525645455</v>
      </c>
      <c r="D218" s="87">
        <f t="shared" ref="D218" si="609">+D216/C216-1</f>
        <v>0.172680788897005</v>
      </c>
      <c r="E218" s="87">
        <f t="shared" ref="E218" si="610">+E216/D216-1</f>
        <v>-8.4215771770275394E-2</v>
      </c>
      <c r="F218" s="87">
        <f t="shared" ref="F218:H218" si="611">+F216/E216-1</f>
        <v>0.18051965718949825</v>
      </c>
      <c r="G218" s="87">
        <f t="shared" si="611"/>
        <v>4.1484212952292987E-2</v>
      </c>
      <c r="H218" s="113">
        <f t="shared" si="611"/>
        <v>-0.20139300730250043</v>
      </c>
      <c r="I218" s="204"/>
      <c r="J218" s="103"/>
      <c r="K218" s="2"/>
      <c r="L218" s="100" t="s">
        <v>12</v>
      </c>
      <c r="M218" s="112"/>
      <c r="N218" s="87">
        <f>+N216/M216-1</f>
        <v>-2.0090554509410663E-2</v>
      </c>
      <c r="O218" s="87">
        <f t="shared" ref="O218" si="612">+O216/N216-1</f>
        <v>-4.0957004287687226E-3</v>
      </c>
      <c r="P218" s="87">
        <f t="shared" ref="P218" si="613">+P216/O216-1</f>
        <v>8.3903245054390174E-2</v>
      </c>
      <c r="Q218" s="87">
        <f t="shared" ref="Q218" si="614">+Q216/P216-1</f>
        <v>-2.5407579927994028E-4</v>
      </c>
      <c r="R218" s="87">
        <f t="shared" ref="R218" si="615">+R216/Q216-1</f>
        <v>0.13336015926129874</v>
      </c>
      <c r="S218" s="113">
        <f t="shared" ref="S218" si="616">+S216/R216-1</f>
        <v>-6.960777352144254E-2</v>
      </c>
      <c r="T218" s="102">
        <f t="shared" ref="T218" si="617">+T216/S216-1</f>
        <v>-0.21323022281207826</v>
      </c>
      <c r="U218" s="101"/>
      <c r="V218" s="117"/>
    </row>
    <row r="219" spans="1:22" ht="15.75" thickBot="1" x14ac:dyDescent="0.3"/>
    <row r="220" spans="1:22" ht="15.75" thickBot="1" x14ac:dyDescent="0.3">
      <c r="A220" s="284" t="s">
        <v>71</v>
      </c>
      <c r="B220" s="285"/>
      <c r="C220" s="285"/>
      <c r="D220" s="285"/>
      <c r="E220" s="285"/>
      <c r="F220" s="285"/>
      <c r="G220" s="285"/>
      <c r="H220" s="285"/>
      <c r="I220" s="285"/>
      <c r="J220" s="286"/>
      <c r="K220" s="2"/>
      <c r="L220" s="284" t="s">
        <v>72</v>
      </c>
      <c r="M220" s="285"/>
      <c r="N220" s="285"/>
      <c r="O220" s="285"/>
      <c r="P220" s="285"/>
      <c r="Q220" s="285"/>
      <c r="R220" s="285"/>
      <c r="S220" s="285"/>
      <c r="T220" s="285"/>
      <c r="U220" s="285"/>
      <c r="V220" s="286"/>
    </row>
    <row r="221" spans="1:22" ht="38.25" x14ac:dyDescent="0.25">
      <c r="A221" s="88"/>
      <c r="B221" s="104">
        <v>2016</v>
      </c>
      <c r="C221" s="84">
        <f>+B221+1</f>
        <v>2017</v>
      </c>
      <c r="D221" s="84">
        <f t="shared" ref="D221" si="618">+C221+1</f>
        <v>2018</v>
      </c>
      <c r="E221" s="84">
        <f t="shared" ref="E221" si="619">+D221+1</f>
        <v>2019</v>
      </c>
      <c r="F221" s="84">
        <f t="shared" ref="F221" si="620">+E221+1</f>
        <v>2020</v>
      </c>
      <c r="G221" s="84">
        <f t="shared" ref="G221" si="621">+F221+1</f>
        <v>2021</v>
      </c>
      <c r="H221" s="105">
        <v>2022</v>
      </c>
      <c r="I221" s="104">
        <v>2023</v>
      </c>
      <c r="J221" s="90" t="s">
        <v>16</v>
      </c>
      <c r="K221" s="2"/>
      <c r="L221" s="88"/>
      <c r="M221" s="104">
        <v>2016</v>
      </c>
      <c r="N221" s="84">
        <f>+M221+1</f>
        <v>2017</v>
      </c>
      <c r="O221" s="84">
        <f t="shared" ref="O221" si="622">+N221+1</f>
        <v>2018</v>
      </c>
      <c r="P221" s="84">
        <f t="shared" ref="P221" si="623">+O221+1</f>
        <v>2019</v>
      </c>
      <c r="Q221" s="84">
        <f t="shared" ref="Q221" si="624">+P221+1</f>
        <v>2020</v>
      </c>
      <c r="R221" s="84">
        <f t="shared" ref="R221" si="625">+Q221+1</f>
        <v>2021</v>
      </c>
      <c r="S221" s="105">
        <v>2022</v>
      </c>
      <c r="T221" s="89">
        <v>2023</v>
      </c>
      <c r="U221" s="118" t="s">
        <v>16</v>
      </c>
      <c r="V221" s="114" t="s">
        <v>21</v>
      </c>
    </row>
    <row r="222" spans="1:22" x14ac:dyDescent="0.25">
      <c r="A222" s="91" t="s">
        <v>10</v>
      </c>
      <c r="B222" s="230">
        <f>+'[1]6.EXPORTACION VARIETAL'!P317/1000</f>
        <v>0.94738</v>
      </c>
      <c r="C222" s="162">
        <f>+'[1]6.EXPORTACION VARIETAL'!P329/1000</f>
        <v>0.68200000000000005</v>
      </c>
      <c r="D222" s="162">
        <f>+'[1]6.EXPORTACION VARIETAL'!P341/1000</f>
        <v>0.51500000000000001</v>
      </c>
      <c r="E222" s="162">
        <f>+'[1]6.EXPORTACION VARIETAL'!P353/1000</f>
        <v>0.56599999999999995</v>
      </c>
      <c r="F222" s="162">
        <f>+'[1]6.EXPORTACION VARIETAL'!P365/1000</f>
        <v>0.76800000000000002</v>
      </c>
      <c r="G222" s="162">
        <f>+'[1]6.EXPORTACION VARIETAL'!P377/1000</f>
        <v>0.85699999999999998</v>
      </c>
      <c r="H222" s="231">
        <f>+'[1]6.EXPORTACION VARIETAL'!P389/1000</f>
        <v>0.27900000000000003</v>
      </c>
      <c r="I222" s="230">
        <f>+'[1]6.EXPORTACION VARIETAL'!P401/1000</f>
        <v>0.41099999999999998</v>
      </c>
      <c r="J222" s="93">
        <f>+I222/H222-1</f>
        <v>0.47311827956989227</v>
      </c>
      <c r="K222" s="2"/>
      <c r="L222" s="91" t="s">
        <v>10</v>
      </c>
      <c r="M222" s="106">
        <f>+SUM('[1]6.EXPORTACION VARIETAL'!P306:P317)/1000</f>
        <v>11.37481</v>
      </c>
      <c r="N222" s="6">
        <f>+SUM(C222)+SUM(B223:B233)</f>
        <v>9.2672000000000025</v>
      </c>
      <c r="O222" s="6">
        <f>+SUM(D222)+SUM(C223:C233)</f>
        <v>8.1560000000000006</v>
      </c>
      <c r="P222" s="6">
        <f>+SUM(E222)+SUM(D223:D233)</f>
        <v>8.5470000000000006</v>
      </c>
      <c r="Q222" s="6">
        <f t="shared" ref="Q222" si="626">+SUM(F222)+SUM(E223:E233)</f>
        <v>8.2949999999999999</v>
      </c>
      <c r="R222" s="6">
        <f t="shared" ref="R222" si="627">+SUM(G222)+SUM(F223:F233)</f>
        <v>8.7129999999999992</v>
      </c>
      <c r="S222" s="107">
        <f t="shared" ref="S222" si="628">+SUM(H222)+SUM(G223:G233)</f>
        <v>7.5099999999999989</v>
      </c>
      <c r="T222" s="92">
        <f t="shared" ref="T222" si="629">+SUM(I222)+SUM(H223:H233)</f>
        <v>6.0017000000000005</v>
      </c>
      <c r="U222" s="119">
        <f>+T222/S222-1</f>
        <v>-0.20083888149134466</v>
      </c>
      <c r="V222" s="115">
        <f>+POWER(T222/O222,0.2)-1</f>
        <v>-5.9498671839421258E-2</v>
      </c>
    </row>
    <row r="223" spans="1:22" x14ac:dyDescent="0.25">
      <c r="A223" s="91" t="s">
        <v>11</v>
      </c>
      <c r="B223" s="230">
        <f>+'[1]6.EXPORTACION VARIETAL'!P318/1000</f>
        <v>0.83635000000000004</v>
      </c>
      <c r="C223" s="162">
        <f>+'[1]6.EXPORTACION VARIETAL'!P330/1000</f>
        <v>0.64500000000000002</v>
      </c>
      <c r="D223" s="162">
        <f>+'[1]6.EXPORTACION VARIETAL'!P342/1000</f>
        <v>0.73599999999999999</v>
      </c>
      <c r="E223" s="162">
        <f>+'[1]6.EXPORTACION VARIETAL'!P354/1000</f>
        <v>0.72699999999999998</v>
      </c>
      <c r="F223" s="162">
        <f>+'[1]6.EXPORTACION VARIETAL'!P366/1000</f>
        <v>0.45800000000000002</v>
      </c>
      <c r="G223" s="162">
        <f>+'[1]6.EXPORTACION VARIETAL'!P378/1000</f>
        <v>0.443</v>
      </c>
      <c r="H223" s="231">
        <f>+'[1]6.EXPORTACION VARIETAL'!P390/1000</f>
        <v>0.38089999999999996</v>
      </c>
      <c r="I223" s="230">
        <f>+'[1]6.EXPORTACION VARIETAL'!P402/1000</f>
        <v>0.27400000000000002</v>
      </c>
      <c r="J223" s="93">
        <f>+I223/H223-1</f>
        <v>-0.28065108952480955</v>
      </c>
      <c r="K223" s="2"/>
      <c r="L223" s="91" t="s">
        <v>11</v>
      </c>
      <c r="M223" s="106">
        <f>+SUM('[1]6.EXPORTACION VARIETAL'!P307:P318)/1000</f>
        <v>11.426159999999999</v>
      </c>
      <c r="N223" s="6">
        <f>+SUM(C222:C223)+SUM(B224:B233)</f>
        <v>9.0758499999999991</v>
      </c>
      <c r="O223" s="6">
        <f>+SUM(D222:D223)+SUM(C224:C233)</f>
        <v>8.2469999999999999</v>
      </c>
      <c r="P223" s="6">
        <f>+SUM(E222:E223)+SUM(D224:D233)</f>
        <v>8.5379999999999985</v>
      </c>
      <c r="Q223" s="6">
        <f t="shared" ref="Q223" si="630">+SUM(F222:F223)+SUM(E224:E233)</f>
        <v>8.0259999999999998</v>
      </c>
      <c r="R223" s="6">
        <f t="shared" ref="R223" si="631">+SUM(G222:G223)+SUM(F224:F233)</f>
        <v>8.6980000000000004</v>
      </c>
      <c r="S223" s="107">
        <f t="shared" ref="S223" si="632">+SUM(H222:H223)+SUM(G224:G233)</f>
        <v>7.4478999999999989</v>
      </c>
      <c r="T223" s="92">
        <f t="shared" ref="T223" si="633">+SUM(I222:I223)+SUM(H224:H233)</f>
        <v>5.8948</v>
      </c>
      <c r="U223" s="119">
        <f t="shared" ref="U223" si="634">+T223/S223-1</f>
        <v>-0.20852857852549023</v>
      </c>
      <c r="V223" s="115">
        <f t="shared" ref="V223" si="635">+POWER(T223/O223,0.2)-1</f>
        <v>-6.4950470434234964E-2</v>
      </c>
    </row>
    <row r="224" spans="1:22" x14ac:dyDescent="0.25">
      <c r="A224" s="91" t="s">
        <v>0</v>
      </c>
      <c r="B224" s="230">
        <f>+'[1]6.EXPORTACION VARIETAL'!P319/1000</f>
        <v>1.0165</v>
      </c>
      <c r="C224" s="162">
        <f>+'[1]6.EXPORTACION VARIETAL'!P331/1000</f>
        <v>0.57199999999999995</v>
      </c>
      <c r="D224" s="162">
        <f>+'[1]6.EXPORTACION VARIETAL'!P343/1000</f>
        <v>0.49399999999999999</v>
      </c>
      <c r="E224" s="162">
        <f>+'[1]6.EXPORTACION VARIETAL'!P355/1000</f>
        <v>0.629</v>
      </c>
      <c r="F224" s="162">
        <f>+'[1]6.EXPORTACION VARIETAL'!P367/1000</f>
        <v>0.57199999999999995</v>
      </c>
      <c r="G224" s="162">
        <f>+'[1]6.EXPORTACION VARIETAL'!P379/1000</f>
        <v>0.68400000000000005</v>
      </c>
      <c r="H224" s="231">
        <f>+'[1]6.EXPORTACION VARIETAL'!P391/1000</f>
        <v>0.28999999999999998</v>
      </c>
      <c r="I224" s="230">
        <f>+'[1]6.EXPORTACION VARIETAL'!P403/1000</f>
        <v>0.46400000000000002</v>
      </c>
      <c r="J224" s="93">
        <f>+I224/H224-1</f>
        <v>0.60000000000000009</v>
      </c>
      <c r="K224" s="2"/>
      <c r="L224" s="91" t="s">
        <v>0</v>
      </c>
      <c r="M224" s="106">
        <f>+SUM('[1]6.EXPORTACION VARIETAL'!P308:P319)/1000</f>
        <v>11.380660000000001</v>
      </c>
      <c r="N224" s="6">
        <f>+SUM(C222:C224)+SUM(B225:B233)</f>
        <v>8.6313500000000012</v>
      </c>
      <c r="O224" s="6">
        <f>+SUM(D222:D224)+SUM(C225:C233)</f>
        <v>8.1689999999999987</v>
      </c>
      <c r="P224" s="6">
        <f>+SUM(E222:E224)+SUM(D225:D233)</f>
        <v>8.673</v>
      </c>
      <c r="Q224" s="6">
        <f t="shared" ref="Q224" si="636">+SUM(F222:F224)+SUM(E225:E233)</f>
        <v>7.9689999999999994</v>
      </c>
      <c r="R224" s="6">
        <f t="shared" ref="R224" si="637">+SUM(G222:G224)+SUM(F225:F233)</f>
        <v>8.81</v>
      </c>
      <c r="S224" s="107">
        <f t="shared" ref="S224" si="638">+SUM(H222:H224)+SUM(G225:G233)</f>
        <v>7.0538999999999987</v>
      </c>
      <c r="T224" s="92">
        <f t="shared" ref="T224" si="639">+SUM(I222:I224)+SUM(H225:H233)</f>
        <v>6.0687999999999995</v>
      </c>
      <c r="U224" s="119">
        <f>+T224/S224-1</f>
        <v>-0.13965324146925806</v>
      </c>
      <c r="V224" s="115">
        <f>+POWER(T224/O224,0.2)-1</f>
        <v>-5.7705218736965325E-2</v>
      </c>
    </row>
    <row r="225" spans="1:22" x14ac:dyDescent="0.25">
      <c r="A225" s="91" t="s">
        <v>1</v>
      </c>
      <c r="B225" s="230">
        <f>+'[1]6.EXPORTACION VARIETAL'!P320/1000</f>
        <v>0.71245000000000003</v>
      </c>
      <c r="C225" s="162">
        <f>+'[1]6.EXPORTACION VARIETAL'!P332/1000</f>
        <v>0.73899999999999999</v>
      </c>
      <c r="D225" s="162">
        <f>+'[1]6.EXPORTACION VARIETAL'!P344/1000</f>
        <v>0.68799999999999994</v>
      </c>
      <c r="E225" s="162">
        <f>+'[1]6.EXPORTACION VARIETAL'!P356/1000</f>
        <v>0.98199999999999998</v>
      </c>
      <c r="F225" s="162">
        <f>+'[1]6.EXPORTACION VARIETAL'!P368/1000</f>
        <v>0.77300000000000002</v>
      </c>
      <c r="G225" s="162">
        <f>+'[1]6.EXPORTACION VARIETAL'!P380/1000</f>
        <v>0.82799999999999996</v>
      </c>
      <c r="H225" s="231">
        <f>+'[1]6.EXPORTACION VARIETAL'!P392/1000</f>
        <v>1.1257000000000001</v>
      </c>
      <c r="I225" s="230">
        <f>+'[1]6.EXPORTACION VARIETAL'!P404/1000</f>
        <v>0.39988000000000001</v>
      </c>
      <c r="J225" s="93">
        <f>+I225/H225-1</f>
        <v>-0.64477214177844899</v>
      </c>
      <c r="K225" s="2"/>
      <c r="L225" s="91" t="s">
        <v>1</v>
      </c>
      <c r="M225" s="106">
        <f>+SUM('[1]6.EXPORTACION VARIETAL'!P309:P320)/1000</f>
        <v>10.992109999999998</v>
      </c>
      <c r="N225" s="6">
        <f t="shared" ref="N225:Q225" si="640">+SUM(C222:C225)+SUM(B226:B233)</f>
        <v>8.6578999999999997</v>
      </c>
      <c r="O225" s="6">
        <f t="shared" si="640"/>
        <v>8.1179999999999986</v>
      </c>
      <c r="P225" s="6">
        <f t="shared" si="640"/>
        <v>8.9669999999999987</v>
      </c>
      <c r="Q225" s="6">
        <f t="shared" si="640"/>
        <v>7.76</v>
      </c>
      <c r="R225" s="6">
        <f t="shared" ref="R225" si="641">+SUM(G222:G225)+SUM(F226:F233)</f>
        <v>8.8649999999999984</v>
      </c>
      <c r="S225" s="107">
        <f t="shared" ref="S225" si="642">+SUM(H222:H225)+SUM(G226:G233)</f>
        <v>7.3515999999999995</v>
      </c>
      <c r="T225" s="92">
        <f t="shared" ref="T225" si="643">+SUM(I222:I225)+SUM(H226:H233)</f>
        <v>5.3429800000000007</v>
      </c>
      <c r="U225" s="119">
        <f>+T225/S225-1</f>
        <v>-0.27322215572120334</v>
      </c>
      <c r="V225" s="115">
        <f>+POWER(T225/O225,0.2)-1</f>
        <v>-8.0256133548975428E-2</v>
      </c>
    </row>
    <row r="226" spans="1:22" x14ac:dyDescent="0.25">
      <c r="A226" s="91" t="s">
        <v>2</v>
      </c>
      <c r="B226" s="230">
        <f>+'[1]6.EXPORTACION VARIETAL'!P321/1000</f>
        <v>1.0301600000000002</v>
      </c>
      <c r="C226" s="162">
        <f>+'[1]6.EXPORTACION VARIETAL'!P333/1000</f>
        <v>0.54900000000000004</v>
      </c>
      <c r="D226" s="162">
        <f>+'[1]6.EXPORTACION VARIETAL'!P345/1000</f>
        <v>0.56999999999999995</v>
      </c>
      <c r="E226" s="162">
        <f>+'[1]6.EXPORTACION VARIETAL'!P357/1000</f>
        <v>0.80800000000000005</v>
      </c>
      <c r="F226" s="162">
        <f>+'[1]6.EXPORTACION VARIETAL'!P369/1000</f>
        <v>0.94899999999999995</v>
      </c>
      <c r="G226" s="162">
        <f>+'[1]6.EXPORTACION VARIETAL'!P381/1000</f>
        <v>0.53800000000000003</v>
      </c>
      <c r="H226" s="231">
        <f>+'[1]6.EXPORTACION VARIETAL'!P393/1000</f>
        <v>0.36187999999999998</v>
      </c>
      <c r="I226" s="230">
        <f>+'[1]6.EXPORTACION VARIETAL'!P405/1000</f>
        <v>0.38100000000000001</v>
      </c>
      <c r="J226" s="93">
        <f t="shared" ref="J226:J228" si="644">+I226/H226-1</f>
        <v>5.283519398695713E-2</v>
      </c>
      <c r="K226" s="2"/>
      <c r="L226" s="91" t="s">
        <v>2</v>
      </c>
      <c r="M226" s="106">
        <f>+SUM('[1]6.EXPORTACION VARIETAL'!P310:P321)/1000</f>
        <v>11.2658517138</v>
      </c>
      <c r="N226" s="6">
        <f t="shared" ref="N226:Q226" si="645">+SUM(C222:C226)+SUM(B227:B233)</f>
        <v>8.1767399999999988</v>
      </c>
      <c r="O226" s="6">
        <f t="shared" si="645"/>
        <v>8.1389999999999993</v>
      </c>
      <c r="P226" s="6">
        <f t="shared" si="645"/>
        <v>9.2050000000000001</v>
      </c>
      <c r="Q226" s="6">
        <f t="shared" si="645"/>
        <v>7.9009999999999998</v>
      </c>
      <c r="R226" s="6">
        <f t="shared" ref="R226" si="646">+SUM(G222:G226)+SUM(F227:F233)</f>
        <v>8.4539999999999988</v>
      </c>
      <c r="S226" s="107">
        <f t="shared" ref="S226" si="647">+SUM(H222:H226)+SUM(G227:G233)</f>
        <v>7.1754799999999994</v>
      </c>
      <c r="T226" s="92">
        <f t="shared" ref="T226" si="648">+SUM(I222:I226)+SUM(H227:H233)</f>
        <v>5.3620999999999999</v>
      </c>
      <c r="U226" s="119">
        <f t="shared" ref="U226:U228" si="649">+T226/S226-1</f>
        <v>-0.25271898186602149</v>
      </c>
      <c r="V226" s="115">
        <f t="shared" ref="V226:V228" si="650">+POWER(T226/O226,0.2)-1</f>
        <v>-8.0074257241435465E-2</v>
      </c>
    </row>
    <row r="227" spans="1:22" x14ac:dyDescent="0.25">
      <c r="A227" s="91" t="s">
        <v>3</v>
      </c>
      <c r="B227" s="230">
        <f>+'[1]6.EXPORTACION VARIETAL'!P322/1000</f>
        <v>0.70965</v>
      </c>
      <c r="C227" s="162">
        <f>+'[1]6.EXPORTACION VARIETAL'!P334/1000</f>
        <v>0.76900000000000002</v>
      </c>
      <c r="D227" s="162">
        <f>+'[1]6.EXPORTACION VARIETAL'!P346/1000</f>
        <v>0.56599999999999995</v>
      </c>
      <c r="E227" s="162">
        <f>+'[1]6.EXPORTACION VARIETAL'!P358/1000</f>
        <v>0.52400000000000002</v>
      </c>
      <c r="F227" s="162">
        <f>+'[1]6.EXPORTACION VARIETAL'!P370/1000</f>
        <v>0.63200000000000001</v>
      </c>
      <c r="G227" s="162">
        <f>+'[1]6.EXPORTACION VARIETAL'!P382/1000</f>
        <v>0.72199999999999998</v>
      </c>
      <c r="H227" s="231">
        <f>+'[1]6.EXPORTACION VARIETAL'!P394/1000</f>
        <v>0.57662000000000002</v>
      </c>
      <c r="I227" s="230">
        <f>+'[1]6.EXPORTACION VARIETAL'!P406/1000</f>
        <v>0.34705999999999998</v>
      </c>
      <c r="J227" s="93">
        <f t="shared" si="644"/>
        <v>-0.39811314210398541</v>
      </c>
      <c r="K227" s="2"/>
      <c r="L227" s="91" t="s">
        <v>3</v>
      </c>
      <c r="M227" s="106">
        <f>+SUM('[1]6.EXPORTACION VARIETAL'!P311:P322)/1000</f>
        <v>10.592931713799999</v>
      </c>
      <c r="N227" s="6">
        <f>+SUM(C222:C227)+SUM(B228:B233)</f>
        <v>8.236089999999999</v>
      </c>
      <c r="O227" s="6">
        <f>+SUM(D222:D227)+SUM(C228:C233)</f>
        <v>7.9359999999999999</v>
      </c>
      <c r="P227" s="6">
        <f>+SUM(E222:E227)+SUM(D228:D233)</f>
        <v>9.1630000000000003</v>
      </c>
      <c r="Q227" s="6">
        <f>+SUM(F222:F227)+SUM(E228:E233)</f>
        <v>8.0090000000000003</v>
      </c>
      <c r="R227" s="6">
        <f>+SUM(G222:G227)+SUM(F228:F233)</f>
        <v>8.5439999999999987</v>
      </c>
      <c r="S227" s="107">
        <f t="shared" ref="S227" si="651">+SUM(H222:H227)+SUM(G228:G233)</f>
        <v>7.0300999999999991</v>
      </c>
      <c r="T227" s="92">
        <f t="shared" ref="T227" si="652">+SUM(I222:I227)+SUM(H228:H233)</f>
        <v>5.1325400000000005</v>
      </c>
      <c r="U227" s="119">
        <f t="shared" si="649"/>
        <v>-0.26991934680872232</v>
      </c>
      <c r="V227" s="115">
        <f t="shared" si="650"/>
        <v>-8.3471156946022473E-2</v>
      </c>
    </row>
    <row r="228" spans="1:22" x14ac:dyDescent="0.25">
      <c r="A228" s="91" t="s">
        <v>4</v>
      </c>
      <c r="B228" s="230">
        <f>+'[1]6.EXPORTACION VARIETAL'!P323/1000</f>
        <v>0.68003000000000002</v>
      </c>
      <c r="C228" s="162">
        <f>+'[1]6.EXPORTACION VARIETAL'!P335/1000</f>
        <v>0.78700000000000003</v>
      </c>
      <c r="D228" s="162">
        <f>+'[1]6.EXPORTACION VARIETAL'!P347/1000</f>
        <v>0.84199999999999997</v>
      </c>
      <c r="E228" s="162">
        <f>+'[1]6.EXPORTACION VARIETAL'!P359/1000</f>
        <v>0.85199999999999998</v>
      </c>
      <c r="F228" s="162">
        <f>+'[1]6.EXPORTACION VARIETAL'!P371/1000</f>
        <v>0.54300000000000004</v>
      </c>
      <c r="G228" s="162">
        <f>+'[1]6.EXPORTACION VARIETAL'!P383/1000</f>
        <v>0.68799999999999994</v>
      </c>
      <c r="H228" s="231">
        <f>+'[1]6.EXPORTACION VARIETAL'!P395/1000</f>
        <v>0.42102000000000001</v>
      </c>
      <c r="I228" s="230">
        <f>+'[1]6.EXPORTACION VARIETAL'!P407/1000</f>
        <v>0.29799999999999999</v>
      </c>
      <c r="J228" s="93">
        <f t="shared" si="644"/>
        <v>-0.29219514512374711</v>
      </c>
      <c r="K228" s="2"/>
      <c r="L228" s="91" t="s">
        <v>4</v>
      </c>
      <c r="M228" s="106">
        <f>+SUM('[1]6.EXPORTACION VARIETAL'!P312:P323)/1000</f>
        <v>10.1044417138</v>
      </c>
      <c r="N228" s="6">
        <f t="shared" ref="N228:Q228" si="653">+SUM(C222:C228)+SUM(B229:B233)</f>
        <v>8.3430600000000013</v>
      </c>
      <c r="O228" s="6">
        <f t="shared" si="653"/>
        <v>7.9909999999999997</v>
      </c>
      <c r="P228" s="6">
        <f t="shared" si="653"/>
        <v>9.173</v>
      </c>
      <c r="Q228" s="6">
        <f t="shared" si="653"/>
        <v>7.7</v>
      </c>
      <c r="R228" s="6">
        <f t="shared" ref="R228" si="654">+SUM(G222:G228)+SUM(F229:F233)</f>
        <v>8.6890000000000001</v>
      </c>
      <c r="S228" s="107">
        <f t="shared" ref="S228" si="655">+SUM(H222:H228)+SUM(G229:G233)</f>
        <v>6.7631199999999998</v>
      </c>
      <c r="T228" s="92">
        <f t="shared" ref="T228" si="656">+SUM(I222:I228)+SUM(H229:H233)</f>
        <v>5.0095200000000002</v>
      </c>
      <c r="U228" s="119">
        <f t="shared" si="649"/>
        <v>-0.25928861235642719</v>
      </c>
      <c r="V228" s="115">
        <f t="shared" si="650"/>
        <v>-8.9166496936673112E-2</v>
      </c>
    </row>
    <row r="229" spans="1:22" x14ac:dyDescent="0.25">
      <c r="A229" s="91" t="s">
        <v>5</v>
      </c>
      <c r="B229" s="230">
        <f>+'[1]6.EXPORTACION VARIETAL'!P324/1000</f>
        <v>0.99833000000000005</v>
      </c>
      <c r="C229" s="162">
        <f>+'[1]6.EXPORTACION VARIETAL'!P336/1000</f>
        <v>0.82299999999999995</v>
      </c>
      <c r="D229" s="162">
        <f>+'[1]6.EXPORTACION VARIETAL'!P348/1000</f>
        <v>1.3660000000000001</v>
      </c>
      <c r="E229" s="162">
        <f>+'[1]6.EXPORTACION VARIETAL'!P360/1000</f>
        <v>0.56200000000000006</v>
      </c>
      <c r="F229" s="162">
        <f>+'[1]6.EXPORTACION VARIETAL'!P372/1000</f>
        <v>1.1870000000000001</v>
      </c>
      <c r="G229" s="162">
        <f>+'[1]6.EXPORTACION VARIETAL'!P384/1000</f>
        <v>0.999</v>
      </c>
      <c r="H229" s="231">
        <f>+'[1]6.EXPORTACION VARIETAL'!P396/1000</f>
        <v>0.61562000000000006</v>
      </c>
      <c r="I229" s="230"/>
      <c r="J229" s="93"/>
      <c r="K229" s="2"/>
      <c r="L229" s="91" t="s">
        <v>5</v>
      </c>
      <c r="M229" s="106">
        <f>+SUM('[1]6.EXPORTACION VARIETAL'!P313:P324)/1000</f>
        <v>10.255081713800001</v>
      </c>
      <c r="N229" s="6">
        <f t="shared" ref="N229:Q229" si="657">+SUM(C222:C229)+SUM(B230:B233)</f>
        <v>8.1677300000000006</v>
      </c>
      <c r="O229" s="6">
        <f t="shared" si="657"/>
        <v>8.5339999999999989</v>
      </c>
      <c r="P229" s="6">
        <f t="shared" si="657"/>
        <v>8.3689999999999998</v>
      </c>
      <c r="Q229" s="6">
        <f t="shared" si="657"/>
        <v>8.3250000000000011</v>
      </c>
      <c r="R229" s="6">
        <f t="shared" ref="R229" si="658">+SUM(G222:G229)+SUM(F230:F233)</f>
        <v>8.5009999999999977</v>
      </c>
      <c r="S229" s="107">
        <f t="shared" ref="S229" si="659">+SUM(H222:H229)+SUM(G230:G233)</f>
        <v>6.37974</v>
      </c>
      <c r="T229" s="107"/>
      <c r="U229" s="119"/>
      <c r="V229" s="115"/>
    </row>
    <row r="230" spans="1:22" x14ac:dyDescent="0.25">
      <c r="A230" s="91" t="s">
        <v>6</v>
      </c>
      <c r="B230" s="230">
        <f>+'[1]6.EXPORTACION VARIETAL'!P325/1000</f>
        <v>0.78804999999999992</v>
      </c>
      <c r="C230" s="162">
        <f>+'[1]6.EXPORTACION VARIETAL'!P337/1000</f>
        <v>0.45900000000000002</v>
      </c>
      <c r="D230" s="162">
        <f>+'[1]6.EXPORTACION VARIETAL'!P349/1000</f>
        <v>0.45900000000000002</v>
      </c>
      <c r="E230" s="162">
        <f>+'[1]6.EXPORTACION VARIETAL'!P361/1000</f>
        <v>0.50900000000000001</v>
      </c>
      <c r="F230" s="162">
        <f>+'[1]6.EXPORTACION VARIETAL'!P373/1000</f>
        <v>0.626</v>
      </c>
      <c r="G230" s="162">
        <f>+'[1]6.EXPORTACION VARIETAL'!P385/1000</f>
        <v>0.68500000000000005</v>
      </c>
      <c r="H230" s="231">
        <f>+'[1]6.EXPORTACION VARIETAL'!P397/1000</f>
        <v>0.37225000000000003</v>
      </c>
      <c r="I230" s="230"/>
      <c r="J230" s="93"/>
      <c r="K230" s="2"/>
      <c r="L230" s="91" t="s">
        <v>6</v>
      </c>
      <c r="M230" s="106">
        <f>+SUM('[1]6.EXPORTACION VARIETAL'!P314:P325)/1000</f>
        <v>10.026801713799998</v>
      </c>
      <c r="N230" s="6">
        <f t="shared" ref="N230:Q230" si="660">+SUM(C222:C230)+SUM(B231:B233)</f>
        <v>7.8386800000000001</v>
      </c>
      <c r="O230" s="6">
        <f t="shared" si="660"/>
        <v>8.5339999999999989</v>
      </c>
      <c r="P230" s="6">
        <f t="shared" si="660"/>
        <v>8.4190000000000005</v>
      </c>
      <c r="Q230" s="6">
        <f t="shared" si="660"/>
        <v>8.4420000000000002</v>
      </c>
      <c r="R230" s="6">
        <f t="shared" ref="R230" si="661">+SUM(G222:G230)+SUM(F231:F233)</f>
        <v>8.5599999999999987</v>
      </c>
      <c r="S230" s="107">
        <f t="shared" ref="S230" si="662">+SUM(H222:H230)+SUM(G231:G233)</f>
        <v>6.0669900000000005</v>
      </c>
      <c r="T230" s="107"/>
      <c r="U230" s="119"/>
      <c r="V230" s="115"/>
    </row>
    <row r="231" spans="1:22" x14ac:dyDescent="0.25">
      <c r="A231" s="91" t="s">
        <v>7</v>
      </c>
      <c r="B231" s="230">
        <f>+'[1]6.EXPORTACION VARIETAL'!P326/1000</f>
        <v>0.72767999999999999</v>
      </c>
      <c r="C231" s="162">
        <f>+'[1]6.EXPORTACION VARIETAL'!P338/1000</f>
        <v>0.67600000000000005</v>
      </c>
      <c r="D231" s="162">
        <f>+'[1]6.EXPORTACION VARIETAL'!P350/1000</f>
        <v>0.57099999999999995</v>
      </c>
      <c r="E231" s="162">
        <f>+'[1]6.EXPORTACION VARIETAL'!P362/1000</f>
        <v>0.60299999999999998</v>
      </c>
      <c r="F231" s="162">
        <f>+'[1]6.EXPORTACION VARIETAL'!P374/1000</f>
        <v>0.82299999999999995</v>
      </c>
      <c r="G231" s="162">
        <f>+'[1]6.EXPORTACION VARIETAL'!P386/1000</f>
        <v>0.502</v>
      </c>
      <c r="H231" s="231">
        <f>+'[1]6.EXPORTACION VARIETAL'!P398/1000</f>
        <v>0.47070999999999996</v>
      </c>
      <c r="I231" s="230"/>
      <c r="J231" s="93"/>
      <c r="K231" s="2"/>
      <c r="L231" s="91" t="s">
        <v>7</v>
      </c>
      <c r="M231" s="106">
        <f>+SUM('[1]6.EXPORTACION VARIETAL'!P315:P326)/1000</f>
        <v>9.8410617137999985</v>
      </c>
      <c r="N231" s="6">
        <f t="shared" ref="N231:Q231" si="663">+SUM(C222:C231)+SUM(B232:B233)</f>
        <v>7.7870000000000008</v>
      </c>
      <c r="O231" s="6">
        <f t="shared" si="663"/>
        <v>8.4289999999999985</v>
      </c>
      <c r="P231" s="6">
        <f t="shared" si="663"/>
        <v>8.4510000000000005</v>
      </c>
      <c r="Q231" s="6">
        <f t="shared" si="663"/>
        <v>8.6620000000000008</v>
      </c>
      <c r="R231" s="6">
        <f t="shared" ref="R231" si="664">+SUM(G222:G231)+SUM(F232:F233)</f>
        <v>8.238999999999999</v>
      </c>
      <c r="S231" s="107">
        <f t="shared" ref="S231" si="665">+SUM(H222:H231)+SUM(G232:G233)</f>
        <v>6.0357000000000012</v>
      </c>
      <c r="T231" s="92"/>
      <c r="U231" s="119"/>
      <c r="V231" s="115"/>
    </row>
    <row r="232" spans="1:22" x14ac:dyDescent="0.25">
      <c r="A232" s="91" t="s">
        <v>8</v>
      </c>
      <c r="B232" s="230">
        <f>+'[1]6.EXPORTACION VARIETAL'!P327/1000</f>
        <v>0.50700000000000001</v>
      </c>
      <c r="C232" s="162">
        <f>+'[1]6.EXPORTACION VARIETAL'!P339/1000</f>
        <v>0.87</v>
      </c>
      <c r="D232" s="162">
        <f>+'[1]6.EXPORTACION VARIETAL'!P351/1000</f>
        <v>0.72499999999999998</v>
      </c>
      <c r="E232" s="162">
        <f>+'[1]6.EXPORTACION VARIETAL'!P363/1000</f>
        <v>0.42699999999999999</v>
      </c>
      <c r="F232" s="162">
        <f>+'[1]6.EXPORTACION VARIETAL'!P375/1000</f>
        <v>0.73799999999999999</v>
      </c>
      <c r="G232" s="162">
        <f>+'[1]6.EXPORTACION VARIETAL'!P387/1000</f>
        <v>0.67500000000000004</v>
      </c>
      <c r="H232" s="231">
        <f>+'[1]6.EXPORTACION VARIETAL'!P399/1000</f>
        <v>0.33600000000000002</v>
      </c>
      <c r="I232" s="230"/>
      <c r="J232" s="93"/>
      <c r="K232" s="2"/>
      <c r="L232" s="91" t="s">
        <v>8</v>
      </c>
      <c r="M232" s="106">
        <f>+SUM('[1]6.EXPORTACION VARIETAL'!P316:P327)/1000</f>
        <v>9.5916217137999986</v>
      </c>
      <c r="N232" s="6">
        <f t="shared" ref="N232:Q232" si="666">+SUM(C222:C232)+SUM(B233)</f>
        <v>8.15</v>
      </c>
      <c r="O232" s="6">
        <f t="shared" si="666"/>
        <v>8.2839999999999989</v>
      </c>
      <c r="P232" s="6">
        <f t="shared" si="666"/>
        <v>8.1530000000000005</v>
      </c>
      <c r="Q232" s="6">
        <f t="shared" si="666"/>
        <v>8.9730000000000008</v>
      </c>
      <c r="R232" s="6">
        <f t="shared" ref="R232" si="667">+SUM(G222:G232)+SUM(F233)</f>
        <v>8.1759999999999984</v>
      </c>
      <c r="S232" s="107">
        <f t="shared" ref="S232" si="668">+SUM(H222:H232)+SUM(G233)</f>
        <v>5.6967000000000008</v>
      </c>
      <c r="T232" s="92"/>
      <c r="U232" s="119"/>
      <c r="V232" s="115"/>
    </row>
    <row r="233" spans="1:22" x14ac:dyDescent="0.25">
      <c r="A233" s="91" t="s">
        <v>9</v>
      </c>
      <c r="B233" s="230">
        <f>+'[1]6.EXPORTACION VARIETAL'!P328/1000</f>
        <v>0.57899999999999996</v>
      </c>
      <c r="C233" s="162">
        <f>+'[1]6.EXPORTACION VARIETAL'!P340/1000</f>
        <v>0.752</v>
      </c>
      <c r="D233" s="162">
        <f>+'[1]6.EXPORTACION VARIETAL'!P352/1000</f>
        <v>0.96399999999999997</v>
      </c>
      <c r="E233" s="162">
        <f>+'[1]6.EXPORTACION VARIETAL'!P364/1000</f>
        <v>0.90400000000000003</v>
      </c>
      <c r="F233" s="162">
        <f>+'[1]6.EXPORTACION VARIETAL'!P376/1000</f>
        <v>0.55500000000000005</v>
      </c>
      <c r="G233" s="162">
        <f>+'[1]6.EXPORTACION VARIETAL'!P388/1000</f>
        <v>0.46700000000000003</v>
      </c>
      <c r="H233" s="231">
        <f>+'[1]6.EXPORTACION VARIETAL'!P400/1000</f>
        <v>0.64</v>
      </c>
      <c r="I233" s="230"/>
      <c r="J233" s="93"/>
      <c r="K233" s="2"/>
      <c r="L233" s="91" t="s">
        <v>9</v>
      </c>
      <c r="M233" s="106">
        <f>+SUM('[1]6.EXPORTACION VARIETAL'!P317:P328)/1000</f>
        <v>9.5325799999999994</v>
      </c>
      <c r="N233" s="6">
        <f t="shared" ref="N233:Q233" si="669">+SUM(C222:C233)</f>
        <v>8.3230000000000004</v>
      </c>
      <c r="O233" s="6">
        <f t="shared" si="669"/>
        <v>8.4959999999999987</v>
      </c>
      <c r="P233" s="6">
        <f t="shared" si="669"/>
        <v>8.093</v>
      </c>
      <c r="Q233" s="6">
        <f t="shared" si="669"/>
        <v>8.6240000000000006</v>
      </c>
      <c r="R233" s="6">
        <f t="shared" ref="R233" si="670">+SUM(G222:G233)</f>
        <v>8.0879999999999992</v>
      </c>
      <c r="S233" s="107">
        <f t="shared" ref="S233" si="671">+SUM(H222:H233)</f>
        <v>5.8697000000000008</v>
      </c>
      <c r="T233" s="92"/>
      <c r="U233" s="119"/>
      <c r="V233" s="115"/>
    </row>
    <row r="234" spans="1:22" ht="25.5" x14ac:dyDescent="0.25">
      <c r="A234" s="94" t="s">
        <v>13</v>
      </c>
      <c r="B234" s="232">
        <f>SUM(B222:B233)</f>
        <v>9.5325800000000012</v>
      </c>
      <c r="C234" s="233">
        <f t="shared" ref="C234:G234" si="672">SUM(C222:C233)</f>
        <v>8.3230000000000004</v>
      </c>
      <c r="D234" s="233">
        <f t="shared" si="672"/>
        <v>8.4959999999999987</v>
      </c>
      <c r="E234" s="233">
        <f t="shared" si="672"/>
        <v>8.093</v>
      </c>
      <c r="F234" s="233">
        <f t="shared" si="672"/>
        <v>8.6240000000000006</v>
      </c>
      <c r="G234" s="233">
        <f t="shared" si="672"/>
        <v>8.0879999999999992</v>
      </c>
      <c r="H234" s="234">
        <f t="shared" ref="H234" si="673">SUM(H222:H233)</f>
        <v>5.8697000000000008</v>
      </c>
      <c r="I234" s="232"/>
      <c r="J234" s="96"/>
      <c r="K234" s="3"/>
      <c r="L234" s="94" t="s">
        <v>14</v>
      </c>
      <c r="M234" s="108">
        <f t="shared" ref="M234" si="674">+AVERAGE(M222:M233)</f>
        <v>10.532009333049999</v>
      </c>
      <c r="N234" s="85">
        <f>+AVERAGE(N222:N233)</f>
        <v>8.3878833333333347</v>
      </c>
      <c r="O234" s="85">
        <f t="shared" ref="O234:T234" si="675">+AVERAGE(O222:O233)</f>
        <v>8.2527499999999971</v>
      </c>
      <c r="P234" s="85">
        <f t="shared" si="675"/>
        <v>8.6459166666666665</v>
      </c>
      <c r="Q234" s="85">
        <f t="shared" si="675"/>
        <v>8.2238333333333333</v>
      </c>
      <c r="R234" s="85">
        <f t="shared" si="675"/>
        <v>8.528083333333333</v>
      </c>
      <c r="S234" s="109">
        <f t="shared" si="675"/>
        <v>6.6984108333333339</v>
      </c>
      <c r="T234" s="95">
        <f t="shared" si="675"/>
        <v>5.5446342857142863</v>
      </c>
      <c r="U234" s="121">
        <f t="shared" ref="U234" si="676">+T234/S234-1</f>
        <v>-0.172246309807918</v>
      </c>
      <c r="V234" s="178">
        <f t="shared" ref="V234" si="677">+POWER(T234/O234,0.2)-1</f>
        <v>-7.6461843272367602E-2</v>
      </c>
    </row>
    <row r="235" spans="1:22" ht="25.5" x14ac:dyDescent="0.25">
      <c r="A235" s="97" t="s">
        <v>15</v>
      </c>
      <c r="B235" s="110">
        <f>+B234/B$324</f>
        <v>1.2634092386414565E-2</v>
      </c>
      <c r="C235" s="86">
        <f t="shared" ref="C235" si="678">+C234/C$324</f>
        <v>1.1261937816458694E-2</v>
      </c>
      <c r="D235" s="86">
        <f t="shared" ref="D235" si="679">+D234/D$324</f>
        <v>1.1521374753868935E-2</v>
      </c>
      <c r="E235" s="86">
        <f t="shared" ref="E235" si="680">+E234/E$324</f>
        <v>1.1198733586929596E-2</v>
      </c>
      <c r="F235" s="86">
        <f t="shared" ref="F235:G235" si="681">+F234/F$324</f>
        <v>1.2087607119129647E-2</v>
      </c>
      <c r="G235" s="86">
        <f t="shared" si="681"/>
        <v>9.878002757731234E-3</v>
      </c>
      <c r="H235" s="248">
        <f t="shared" ref="H235" si="682">+H234/H$324</f>
        <v>7.8165428873148476E-3</v>
      </c>
      <c r="I235" s="209"/>
      <c r="J235" s="99"/>
      <c r="K235" s="3"/>
      <c r="L235" s="97" t="s">
        <v>15</v>
      </c>
      <c r="M235" s="110">
        <f>+M234/M$324</f>
        <v>1.4296377900838445E-2</v>
      </c>
      <c r="N235" s="86">
        <f t="shared" ref="N235" si="683">+N234/N$324</f>
        <v>1.1254535847271457E-2</v>
      </c>
      <c r="O235" s="86">
        <f t="shared" ref="O235" si="684">+O234/O$324</f>
        <v>1.1155404963965401E-2</v>
      </c>
      <c r="P235" s="86">
        <f t="shared" ref="P235" si="685">+P234/P$324</f>
        <v>1.172801840111177E-2</v>
      </c>
      <c r="Q235" s="86">
        <f t="shared" ref="Q235:T235" si="686">+Q234/Q$324</f>
        <v>1.1600077438856745E-2</v>
      </c>
      <c r="R235" s="86">
        <f t="shared" si="686"/>
        <v>1.1073601681453542E-2</v>
      </c>
      <c r="S235" s="111">
        <f t="shared" si="686"/>
        <v>8.4103695999732143E-3</v>
      </c>
      <c r="T235" s="98">
        <f t="shared" si="686"/>
        <v>7.8132475439943137E-3</v>
      </c>
      <c r="U235" s="120"/>
      <c r="V235" s="116"/>
    </row>
    <row r="236" spans="1:22" ht="26.25" thickBot="1" x14ac:dyDescent="0.3">
      <c r="A236" s="100" t="s">
        <v>12</v>
      </c>
      <c r="B236" s="112"/>
      <c r="C236" s="87">
        <f>+C234/B234-1</f>
        <v>-0.12688904787581123</v>
      </c>
      <c r="D236" s="87">
        <f t="shared" ref="D236" si="687">+D234/C234-1</f>
        <v>2.0785774360206455E-2</v>
      </c>
      <c r="E236" s="87">
        <f t="shared" ref="E236" si="688">+E234/D234-1</f>
        <v>-4.7434086629001726E-2</v>
      </c>
      <c r="F236" s="87">
        <f t="shared" ref="F236:H236" si="689">+F234/E234-1</f>
        <v>6.5612257506487248E-2</v>
      </c>
      <c r="G236" s="87">
        <f t="shared" si="689"/>
        <v>-6.2152133580705149E-2</v>
      </c>
      <c r="H236" s="113">
        <f t="shared" si="689"/>
        <v>-0.27427052423343212</v>
      </c>
      <c r="I236" s="204"/>
      <c r="J236" s="103"/>
      <c r="K236" s="2"/>
      <c r="L236" s="100" t="s">
        <v>12</v>
      </c>
      <c r="M236" s="112"/>
      <c r="N236" s="87">
        <f>+N234/M234-1</f>
        <v>-0.20358185526747341</v>
      </c>
      <c r="O236" s="87">
        <f t="shared" ref="O236" si="690">+O234/N234-1</f>
        <v>-1.6110540402525575E-2</v>
      </c>
      <c r="P236" s="87">
        <f t="shared" ref="P236" si="691">+P234/O234-1</f>
        <v>4.7640685428089968E-2</v>
      </c>
      <c r="Q236" s="87">
        <f t="shared" ref="Q236" si="692">+Q234/P234-1</f>
        <v>-4.8818806565719797E-2</v>
      </c>
      <c r="R236" s="87">
        <f t="shared" ref="R236" si="693">+R234/Q234-1</f>
        <v>3.6996129136858347E-2</v>
      </c>
      <c r="S236" s="113">
        <f t="shared" ref="S236" si="694">+S234/R234-1</f>
        <v>-0.21454674262485696</v>
      </c>
      <c r="T236" s="102">
        <f t="shared" ref="T236" si="695">+T234/S234-1</f>
        <v>-0.172246309807918</v>
      </c>
      <c r="U236" s="101"/>
      <c r="V236" s="117"/>
    </row>
    <row r="237" spans="1:22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2" ht="15.75" thickBot="1" x14ac:dyDescent="0.3">
      <c r="A238" s="284" t="s">
        <v>73</v>
      </c>
      <c r="B238" s="285"/>
      <c r="C238" s="285"/>
      <c r="D238" s="285"/>
      <c r="E238" s="285"/>
      <c r="F238" s="285"/>
      <c r="G238" s="285"/>
      <c r="H238" s="285"/>
      <c r="I238" s="285"/>
      <c r="J238" s="286"/>
      <c r="K238" s="2"/>
      <c r="L238" s="284" t="s">
        <v>74</v>
      </c>
      <c r="M238" s="285"/>
      <c r="N238" s="285"/>
      <c r="O238" s="285"/>
      <c r="P238" s="285"/>
      <c r="Q238" s="285"/>
      <c r="R238" s="285"/>
      <c r="S238" s="285"/>
      <c r="T238" s="285"/>
      <c r="U238" s="285"/>
      <c r="V238" s="286"/>
    </row>
    <row r="239" spans="1:22" ht="38.25" x14ac:dyDescent="0.25">
      <c r="A239" s="88"/>
      <c r="B239" s="104">
        <v>2016</v>
      </c>
      <c r="C239" s="84">
        <f>+B239+1</f>
        <v>2017</v>
      </c>
      <c r="D239" s="84">
        <f t="shared" ref="D239" si="696">+C239+1</f>
        <v>2018</v>
      </c>
      <c r="E239" s="84">
        <f t="shared" ref="E239" si="697">+D239+1</f>
        <v>2019</v>
      </c>
      <c r="F239" s="84">
        <f t="shared" ref="F239" si="698">+E239+1</f>
        <v>2020</v>
      </c>
      <c r="G239" s="84">
        <f t="shared" ref="G239" si="699">+F239+1</f>
        <v>2021</v>
      </c>
      <c r="H239" s="105">
        <v>2022</v>
      </c>
      <c r="I239" s="104">
        <v>2023</v>
      </c>
      <c r="J239" s="90" t="s">
        <v>16</v>
      </c>
      <c r="K239" s="2"/>
      <c r="L239" s="88"/>
      <c r="M239" s="104">
        <v>2016</v>
      </c>
      <c r="N239" s="84">
        <f>+M239+1</f>
        <v>2017</v>
      </c>
      <c r="O239" s="84">
        <f t="shared" ref="O239" si="700">+N239+1</f>
        <v>2018</v>
      </c>
      <c r="P239" s="84">
        <f t="shared" ref="P239" si="701">+O239+1</f>
        <v>2019</v>
      </c>
      <c r="Q239" s="84">
        <f t="shared" ref="Q239" si="702">+P239+1</f>
        <v>2020</v>
      </c>
      <c r="R239" s="84">
        <f t="shared" ref="R239" si="703">+Q239+1</f>
        <v>2021</v>
      </c>
      <c r="S239" s="105">
        <v>2022</v>
      </c>
      <c r="T239" s="89">
        <v>2023</v>
      </c>
      <c r="U239" s="118" t="s">
        <v>16</v>
      </c>
      <c r="V239" s="114" t="s">
        <v>21</v>
      </c>
    </row>
    <row r="240" spans="1:22" x14ac:dyDescent="0.25">
      <c r="A240" s="91" t="s">
        <v>10</v>
      </c>
      <c r="B240" s="230">
        <f>+'[1]6.EXPORTACION VARIETAL'!Q317/1000</f>
        <v>0.6079199999999999</v>
      </c>
      <c r="C240" s="162">
        <f>+'[1]6.EXPORTACION VARIETAL'!Q329/1000</f>
        <v>0.70799999999999996</v>
      </c>
      <c r="D240" s="162">
        <f>+'[1]6.EXPORTACION VARIETAL'!Q341/1000</f>
        <v>0.52</v>
      </c>
      <c r="E240" s="162">
        <f>+'[1]6.EXPORTACION VARIETAL'!Q353/1000</f>
        <v>0.66500000000000004</v>
      </c>
      <c r="F240" s="162">
        <f>+'[1]6.EXPORTACION VARIETAL'!Q365/1000</f>
        <v>0.71099999999999997</v>
      </c>
      <c r="G240" s="162">
        <f>+'[1]6.EXPORTACION VARIETAL'!Q377/1000</f>
        <v>0.55000000000000004</v>
      </c>
      <c r="H240" s="231">
        <f>+'[1]6.EXPORTACION VARIETAL'!Q389/1000</f>
        <v>0.64</v>
      </c>
      <c r="I240" s="230">
        <f>+'[1]6.EXPORTACION VARIETAL'!Q401/1000</f>
        <v>0.752</v>
      </c>
      <c r="J240" s="93">
        <f>+I240/H240-1</f>
        <v>0.17500000000000004</v>
      </c>
      <c r="K240" s="2"/>
      <c r="L240" s="91" t="s">
        <v>10</v>
      </c>
      <c r="M240" s="106">
        <f>+SUM('[1]6.EXPORTACION VARIETAL'!Q306:Q317)/1000</f>
        <v>11.01872</v>
      </c>
      <c r="N240" s="6">
        <f>+SUM(C240)+SUM(B241:B251)</f>
        <v>10.786659999999999</v>
      </c>
      <c r="O240" s="6">
        <f>+SUM(D240)+SUM(C241:C251)</f>
        <v>10.326999999999998</v>
      </c>
      <c r="P240" s="6">
        <f>+SUM(E240)+SUM(D241:D251)</f>
        <v>11.065999999999999</v>
      </c>
      <c r="Q240" s="6">
        <f t="shared" ref="Q240" si="704">+SUM(F240)+SUM(E241:E251)</f>
        <v>9.7370000000000019</v>
      </c>
      <c r="R240" s="6">
        <f t="shared" ref="R240" si="705">+SUM(G240)+SUM(F241:F251)</f>
        <v>9.8480000000000008</v>
      </c>
      <c r="S240" s="107">
        <f t="shared" ref="S240" si="706">+SUM(H240)+SUM(G241:G251)</f>
        <v>11.951000000000001</v>
      </c>
      <c r="T240" s="92">
        <f t="shared" ref="T240" si="707">+SUM(I240)+SUM(H241:H251)</f>
        <v>13.109024999999999</v>
      </c>
      <c r="U240" s="119">
        <f>+T240/S240-1</f>
        <v>9.6897749142331069E-2</v>
      </c>
      <c r="V240" s="115">
        <f>+POWER(T240/O240,0.2)-1</f>
        <v>4.8864153339907013E-2</v>
      </c>
    </row>
    <row r="241" spans="1:22" x14ac:dyDescent="0.25">
      <c r="A241" s="91" t="s">
        <v>11</v>
      </c>
      <c r="B241" s="230">
        <f>+'[1]6.EXPORTACION VARIETAL'!Q318/1000</f>
        <v>0.77154</v>
      </c>
      <c r="C241" s="162">
        <f>+'[1]6.EXPORTACION VARIETAL'!Q330/1000</f>
        <v>0.435</v>
      </c>
      <c r="D241" s="162">
        <f>+'[1]6.EXPORTACION VARIETAL'!Q342/1000</f>
        <v>0.68899999999999995</v>
      </c>
      <c r="E241" s="162">
        <f>+'[1]6.EXPORTACION VARIETAL'!Q354/1000</f>
        <v>0.69599999999999995</v>
      </c>
      <c r="F241" s="162">
        <f>+'[1]6.EXPORTACION VARIETAL'!Q366/1000</f>
        <v>0.61699999999999999</v>
      </c>
      <c r="G241" s="162">
        <f>+'[1]6.EXPORTACION VARIETAL'!Q378/1000</f>
        <v>0.622</v>
      </c>
      <c r="H241" s="231">
        <f>+'[1]6.EXPORTACION VARIETAL'!Q390/1000</f>
        <v>0.94070000000000009</v>
      </c>
      <c r="I241" s="230">
        <f>+'[1]6.EXPORTACION VARIETAL'!Q402/1000</f>
        <v>0.79800000000000004</v>
      </c>
      <c r="J241" s="93">
        <f>+I241/H241-1</f>
        <v>-0.15169554587009682</v>
      </c>
      <c r="K241" s="2"/>
      <c r="L241" s="91" t="s">
        <v>11</v>
      </c>
      <c r="M241" s="106">
        <f>+SUM('[1]6.EXPORTACION VARIETAL'!Q307:Q318)/1000</f>
        <v>11.027259999999998</v>
      </c>
      <c r="N241" s="6">
        <f>+SUM(C240:C241)+SUM(B242:B251)</f>
        <v>10.45012</v>
      </c>
      <c r="O241" s="6">
        <f>+SUM(D240:D241)+SUM(C242:C251)</f>
        <v>10.581</v>
      </c>
      <c r="P241" s="6">
        <f>+SUM(E240:E241)+SUM(D242:D251)</f>
        <v>11.073</v>
      </c>
      <c r="Q241" s="6">
        <f t="shared" ref="Q241" si="708">+SUM(F240:F241)+SUM(E242:E251)</f>
        <v>9.6579999999999995</v>
      </c>
      <c r="R241" s="6">
        <f t="shared" ref="R241" si="709">+SUM(G240:G241)+SUM(F242:F251)</f>
        <v>9.8530000000000015</v>
      </c>
      <c r="S241" s="107">
        <f t="shared" ref="S241" si="710">+SUM(H240:H241)+SUM(G242:G251)</f>
        <v>12.2697</v>
      </c>
      <c r="T241" s="92">
        <f t="shared" ref="T241" si="711">+SUM(I240:I241)+SUM(H242:H251)</f>
        <v>12.966324999999999</v>
      </c>
      <c r="U241" s="119">
        <f t="shared" ref="U241" si="712">+T241/S241-1</f>
        <v>5.6776041794012855E-2</v>
      </c>
      <c r="V241" s="115">
        <f t="shared" ref="V241" si="713">+POWER(T241/O241,0.2)-1</f>
        <v>4.149703453674447E-2</v>
      </c>
    </row>
    <row r="242" spans="1:22" x14ac:dyDescent="0.25">
      <c r="A242" s="91" t="s">
        <v>0</v>
      </c>
      <c r="B242" s="230">
        <f>+'[1]6.EXPORTACION VARIETAL'!Q319/1000</f>
        <v>0.81358000000000008</v>
      </c>
      <c r="C242" s="162">
        <f>+'[1]6.EXPORTACION VARIETAL'!Q331/1000</f>
        <v>0.755</v>
      </c>
      <c r="D242" s="162">
        <f>+'[1]6.EXPORTACION VARIETAL'!Q343/1000</f>
        <v>0.82899999999999996</v>
      </c>
      <c r="E242" s="162">
        <f>+'[1]6.EXPORTACION VARIETAL'!Q355/1000</f>
        <v>1.1299999999999999</v>
      </c>
      <c r="F242" s="162">
        <f>+'[1]6.EXPORTACION VARIETAL'!Q367/1000</f>
        <v>0.70399999999999996</v>
      </c>
      <c r="G242" s="162">
        <f>+'[1]6.EXPORTACION VARIETAL'!Q379/1000</f>
        <v>0.92200000000000004</v>
      </c>
      <c r="H242" s="231">
        <f>+'[1]6.EXPORTACION VARIETAL'!Q391/1000</f>
        <v>1.1142000000000001</v>
      </c>
      <c r="I242" s="230">
        <f>+'[1]6.EXPORTACION VARIETAL'!Q403/1000</f>
        <v>1.0089999999999999</v>
      </c>
      <c r="J242" s="93">
        <f>+I242/H242-1</f>
        <v>-9.4417519296356334E-2</v>
      </c>
      <c r="K242" s="2"/>
      <c r="L242" s="91" t="s">
        <v>0</v>
      </c>
      <c r="M242" s="106">
        <f>+SUM('[1]6.EXPORTACION VARIETAL'!Q308:Q319)/1000</f>
        <v>10.879839999999998</v>
      </c>
      <c r="N242" s="6">
        <f>+SUM(C240:C242)+SUM(B243:B251)</f>
        <v>10.391539999999999</v>
      </c>
      <c r="O242" s="6">
        <f>+SUM(D240:D242)+SUM(C243:C251)</f>
        <v>10.654999999999999</v>
      </c>
      <c r="P242" s="6">
        <f>+SUM(E240:E242)+SUM(D243:D251)</f>
        <v>11.373999999999999</v>
      </c>
      <c r="Q242" s="6">
        <f t="shared" ref="Q242" si="714">+SUM(F240:F242)+SUM(E243:E251)</f>
        <v>9.2319999999999993</v>
      </c>
      <c r="R242" s="6">
        <f t="shared" ref="R242" si="715">+SUM(G240:G242)+SUM(F243:F251)</f>
        <v>10.071</v>
      </c>
      <c r="S242" s="107">
        <f t="shared" ref="S242" si="716">+SUM(H240:H242)+SUM(G243:G251)</f>
        <v>12.4619</v>
      </c>
      <c r="T242" s="92">
        <f t="shared" ref="T242" si="717">+SUM(I240:I242)+SUM(H243:H251)</f>
        <v>12.861124999999998</v>
      </c>
      <c r="U242" s="119">
        <f>+T242/S242-1</f>
        <v>3.2035644644877515E-2</v>
      </c>
      <c r="V242" s="115">
        <f>+POWER(T242/O242,0.2)-1</f>
        <v>3.8353188976759656E-2</v>
      </c>
    </row>
    <row r="243" spans="1:22" x14ac:dyDescent="0.25">
      <c r="A243" s="91" t="s">
        <v>1</v>
      </c>
      <c r="B243" s="230">
        <f>+'[1]6.EXPORTACION VARIETAL'!Q320/1000</f>
        <v>0.97629999999999995</v>
      </c>
      <c r="C243" s="162">
        <f>+'[1]6.EXPORTACION VARIETAL'!Q332/1000</f>
        <v>0.84099999999999997</v>
      </c>
      <c r="D243" s="162">
        <f>+'[1]6.EXPORTACION VARIETAL'!Q344/1000</f>
        <v>0.94099999999999995</v>
      </c>
      <c r="E243" s="162">
        <f>+'[1]6.EXPORTACION VARIETAL'!Q356/1000</f>
        <v>0.873</v>
      </c>
      <c r="F243" s="162">
        <f>+'[1]6.EXPORTACION VARIETAL'!Q368/1000</f>
        <v>0.91600000000000004</v>
      </c>
      <c r="G243" s="162">
        <f>+'[1]6.EXPORTACION VARIETAL'!Q380/1000</f>
        <v>0.874</v>
      </c>
      <c r="H243" s="231">
        <f>+'[1]6.EXPORTACION VARIETAL'!Q392/1000</f>
        <v>1.2287950000000001</v>
      </c>
      <c r="I243" s="230">
        <f>+'[1]6.EXPORTACION VARIETAL'!Q404/1000</f>
        <v>0.72</v>
      </c>
      <c r="J243" s="93">
        <f>+I243/H243-1</f>
        <v>-0.41406011580450774</v>
      </c>
      <c r="K243" s="2"/>
      <c r="L243" s="91" t="s">
        <v>1</v>
      </c>
      <c r="M243" s="106">
        <f>+SUM('[1]6.EXPORTACION VARIETAL'!Q309:Q320)/1000</f>
        <v>10.807139999999997</v>
      </c>
      <c r="N243" s="6">
        <f t="shared" ref="N243:Q243" si="718">+SUM(C240:C243)+SUM(B244:B251)</f>
        <v>10.25624</v>
      </c>
      <c r="O243" s="6">
        <f t="shared" si="718"/>
        <v>10.754999999999999</v>
      </c>
      <c r="P243" s="6">
        <f t="shared" si="718"/>
        <v>11.306000000000001</v>
      </c>
      <c r="Q243" s="6">
        <f t="shared" si="718"/>
        <v>9.2750000000000004</v>
      </c>
      <c r="R243" s="6">
        <f t="shared" ref="R243" si="719">+SUM(G240:G243)+SUM(F244:F251)</f>
        <v>10.029</v>
      </c>
      <c r="S243" s="107">
        <f t="shared" ref="S243" si="720">+SUM(H240:H243)+SUM(G244:G251)</f>
        <v>12.816695000000001</v>
      </c>
      <c r="T243" s="92">
        <f t="shared" ref="T243" si="721">+SUM(I240:I243)+SUM(H244:H251)</f>
        <v>12.35233</v>
      </c>
      <c r="U243" s="119">
        <f>+T243/S243-1</f>
        <v>-3.6231259306709007E-2</v>
      </c>
      <c r="V243" s="115">
        <f>+POWER(T243/O243,0.2)-1</f>
        <v>2.8081854954769891E-2</v>
      </c>
    </row>
    <row r="244" spans="1:22" x14ac:dyDescent="0.25">
      <c r="A244" s="91" t="s">
        <v>2</v>
      </c>
      <c r="B244" s="230">
        <f>+'[1]6.EXPORTACION VARIETAL'!Q321/1000</f>
        <v>0.90415000000000001</v>
      </c>
      <c r="C244" s="162">
        <f>+'[1]6.EXPORTACION VARIETAL'!Q333/1000</f>
        <v>1.26</v>
      </c>
      <c r="D244" s="162">
        <f>+'[1]6.EXPORTACION VARIETAL'!Q345/1000</f>
        <v>0.91900000000000004</v>
      </c>
      <c r="E244" s="162">
        <f>+'[1]6.EXPORTACION VARIETAL'!Q357/1000</f>
        <v>0.76500000000000001</v>
      </c>
      <c r="F244" s="162">
        <f>+'[1]6.EXPORTACION VARIETAL'!Q369/1000</f>
        <v>1.079</v>
      </c>
      <c r="G244" s="162">
        <f>+'[1]6.EXPORTACION VARIETAL'!Q381/1000</f>
        <v>0.84499999999999997</v>
      </c>
      <c r="H244" s="231">
        <f>+'[1]6.EXPORTACION VARIETAL'!Q393/1000</f>
        <v>1.24498</v>
      </c>
      <c r="I244" s="230">
        <f>+'[1]6.EXPORTACION VARIETAL'!Q405/1000</f>
        <v>0.88700000000000001</v>
      </c>
      <c r="J244" s="93">
        <f t="shared" ref="J244:J246" si="722">+I244/H244-1</f>
        <v>-0.28753875564266096</v>
      </c>
      <c r="K244" s="2"/>
      <c r="L244" s="91" t="s">
        <v>2</v>
      </c>
      <c r="M244" s="106">
        <f>+SUM('[1]6.EXPORTACION VARIETAL'!Q310:Q321)/1000</f>
        <v>10.717075016099999</v>
      </c>
      <c r="N244" s="6">
        <f t="shared" ref="N244:Q244" si="723">+SUM(C240:C244)+SUM(B245:B251)</f>
        <v>10.612089999999998</v>
      </c>
      <c r="O244" s="6">
        <f t="shared" si="723"/>
        <v>10.414</v>
      </c>
      <c r="P244" s="6">
        <f t="shared" si="723"/>
        <v>11.151999999999999</v>
      </c>
      <c r="Q244" s="6">
        <f t="shared" si="723"/>
        <v>9.5890000000000004</v>
      </c>
      <c r="R244" s="6">
        <f t="shared" ref="R244" si="724">+SUM(G240:G244)+SUM(F245:F251)</f>
        <v>9.7949999999999999</v>
      </c>
      <c r="S244" s="107">
        <f t="shared" ref="S244" si="725">+SUM(H240:H244)+SUM(G245:G251)</f>
        <v>13.216675</v>
      </c>
      <c r="T244" s="92">
        <f t="shared" ref="T244" si="726">+SUM(I240:I244)+SUM(H245:H251)</f>
        <v>11.994350000000001</v>
      </c>
      <c r="U244" s="119">
        <f t="shared" ref="U244:U246" si="727">+T244/S244-1</f>
        <v>-9.248354824492544E-2</v>
      </c>
      <c r="V244" s="115">
        <f t="shared" ref="V244:V246" si="728">+POWER(T244/O244,0.2)-1</f>
        <v>2.8659944243512481E-2</v>
      </c>
    </row>
    <row r="245" spans="1:22" x14ac:dyDescent="0.25">
      <c r="A245" s="91" t="s">
        <v>3</v>
      </c>
      <c r="B245" s="230">
        <f>+'[1]6.EXPORTACION VARIETAL'!Q322/1000</f>
        <v>1.02311</v>
      </c>
      <c r="C245" s="162">
        <f>+'[1]6.EXPORTACION VARIETAL'!Q334/1000</f>
        <v>0.76</v>
      </c>
      <c r="D245" s="162">
        <f>+'[1]6.EXPORTACION VARIETAL'!Q346/1000</f>
        <v>0.99199999999999999</v>
      </c>
      <c r="E245" s="162">
        <f>+'[1]6.EXPORTACION VARIETAL'!Q358/1000</f>
        <v>0.82899999999999996</v>
      </c>
      <c r="F245" s="162">
        <f>+'[1]6.EXPORTACION VARIETAL'!Q370/1000</f>
        <v>0.73699999999999999</v>
      </c>
      <c r="G245" s="162">
        <f>+'[1]6.EXPORTACION VARIETAL'!Q382/1000</f>
        <v>1.45</v>
      </c>
      <c r="H245" s="231">
        <f>+'[1]6.EXPORTACION VARIETAL'!Q394/1000</f>
        <v>1.3433900000000001</v>
      </c>
      <c r="I245" s="230">
        <f>+'[1]6.EXPORTACION VARIETAL'!Q406/1000</f>
        <v>0.873</v>
      </c>
      <c r="J245" s="93">
        <f t="shared" si="722"/>
        <v>-0.35015148244366867</v>
      </c>
      <c r="K245" s="2"/>
      <c r="L245" s="91" t="s">
        <v>3</v>
      </c>
      <c r="M245" s="106">
        <f>+SUM('[1]6.EXPORTACION VARIETAL'!Q311:Q322)/1000</f>
        <v>10.203005016100001</v>
      </c>
      <c r="N245" s="6">
        <f>+SUM(C240:C245)+SUM(B246:B251)</f>
        <v>10.348980000000001</v>
      </c>
      <c r="O245" s="6">
        <f>+SUM(D240:D245)+SUM(C246:C251)</f>
        <v>10.646000000000001</v>
      </c>
      <c r="P245" s="6">
        <f>+SUM(E240:E245)+SUM(D246:D251)</f>
        <v>10.988999999999997</v>
      </c>
      <c r="Q245" s="6">
        <f>+SUM(F240:F245)+SUM(E246:E251)</f>
        <v>9.4969999999999999</v>
      </c>
      <c r="R245" s="6">
        <f>+SUM(G240:G245)+SUM(F246:F251)</f>
        <v>10.508000000000001</v>
      </c>
      <c r="S245" s="107">
        <f t="shared" ref="S245" si="729">+SUM(H240:H245)+SUM(G246:G251)</f>
        <v>13.110065000000001</v>
      </c>
      <c r="T245" s="92">
        <f t="shared" ref="T245" si="730">+SUM(I240:I245)+SUM(H246:H251)</f>
        <v>11.523960000000002</v>
      </c>
      <c r="U245" s="119">
        <f t="shared" si="727"/>
        <v>-0.12098376323839721</v>
      </c>
      <c r="V245" s="115">
        <f t="shared" si="728"/>
        <v>1.5975081009175662E-2</v>
      </c>
    </row>
    <row r="246" spans="1:22" x14ac:dyDescent="0.25">
      <c r="A246" s="91" t="s">
        <v>4</v>
      </c>
      <c r="B246" s="230">
        <f>+'[1]6.EXPORTACION VARIETAL'!Q323/1000</f>
        <v>0.87220000000000009</v>
      </c>
      <c r="C246" s="162">
        <f>+'[1]6.EXPORTACION VARIETAL'!Q335/1000</f>
        <v>1.2789999999999999</v>
      </c>
      <c r="D246" s="162">
        <f>+'[1]6.EXPORTACION VARIETAL'!Q347/1000</f>
        <v>1.835</v>
      </c>
      <c r="E246" s="162">
        <f>+'[1]6.EXPORTACION VARIETAL'!Q359/1000</f>
        <v>0.96899999999999997</v>
      </c>
      <c r="F246" s="162">
        <f>+'[1]6.EXPORTACION VARIETAL'!Q371/1000</f>
        <v>1.01</v>
      </c>
      <c r="G246" s="162">
        <f>+'[1]6.EXPORTACION VARIETAL'!Q383/1000</f>
        <v>1.1890000000000001</v>
      </c>
      <c r="H246" s="231">
        <f>+'[1]6.EXPORTACION VARIETAL'!Q395/1000</f>
        <v>1.17509</v>
      </c>
      <c r="I246" s="230">
        <f>+'[1]6.EXPORTACION VARIETAL'!Q407/1000</f>
        <v>0.90700000000000003</v>
      </c>
      <c r="J246" s="93">
        <f t="shared" si="722"/>
        <v>-0.22814422725067862</v>
      </c>
      <c r="K246" s="2"/>
      <c r="L246" s="91" t="s">
        <v>4</v>
      </c>
      <c r="M246" s="106">
        <f>+SUM('[1]6.EXPORTACION VARIETAL'!Q312:Q323)/1000</f>
        <v>9.918365016100001</v>
      </c>
      <c r="N246" s="6">
        <f t="shared" ref="N246:Q246" si="731">+SUM(C240:C246)+SUM(B247:B251)</f>
        <v>10.75578</v>
      </c>
      <c r="O246" s="6">
        <f t="shared" si="731"/>
        <v>11.202</v>
      </c>
      <c r="P246" s="6">
        <f t="shared" si="731"/>
        <v>10.122999999999999</v>
      </c>
      <c r="Q246" s="6">
        <f t="shared" si="731"/>
        <v>9.5380000000000003</v>
      </c>
      <c r="R246" s="6">
        <f t="shared" ref="R246" si="732">+SUM(G240:G246)+SUM(F247:F251)</f>
        <v>10.687000000000001</v>
      </c>
      <c r="S246" s="107">
        <f t="shared" ref="S246" si="733">+SUM(H240:H246)+SUM(G247:G251)</f>
        <v>13.096155</v>
      </c>
      <c r="T246" s="92">
        <f t="shared" ref="T246" si="734">+SUM(I240:I246)+SUM(H247:H251)</f>
        <v>11.255870000000002</v>
      </c>
      <c r="U246" s="119">
        <f t="shared" si="727"/>
        <v>-0.14052101551944052</v>
      </c>
      <c r="V246" s="115">
        <f t="shared" si="728"/>
        <v>9.5994776758145939E-4</v>
      </c>
    </row>
    <row r="247" spans="1:22" x14ac:dyDescent="0.25">
      <c r="A247" s="91" t="s">
        <v>5</v>
      </c>
      <c r="B247" s="230">
        <f>+'[1]6.EXPORTACION VARIETAL'!Q324/1000</f>
        <v>1.57877</v>
      </c>
      <c r="C247" s="162">
        <f>+'[1]6.EXPORTACION VARIETAL'!Q336/1000</f>
        <v>1.4730000000000001</v>
      </c>
      <c r="D247" s="162">
        <f>+'[1]6.EXPORTACION VARIETAL'!Q348/1000</f>
        <v>1.0229999999999999</v>
      </c>
      <c r="E247" s="162">
        <f>+'[1]6.EXPORTACION VARIETAL'!Q360/1000</f>
        <v>0.97199999999999998</v>
      </c>
      <c r="F247" s="162">
        <f>+'[1]6.EXPORTACION VARIETAL'!Q372/1000</f>
        <v>1.4670000000000001</v>
      </c>
      <c r="G247" s="162">
        <f>+'[1]6.EXPORTACION VARIETAL'!Q384/1000</f>
        <v>1.016</v>
      </c>
      <c r="H247" s="231">
        <f>+'[1]6.EXPORTACION VARIETAL'!Q396/1000</f>
        <v>1.58684</v>
      </c>
      <c r="I247" s="230"/>
      <c r="J247" s="93"/>
      <c r="K247" s="2"/>
      <c r="L247" s="91" t="s">
        <v>5</v>
      </c>
      <c r="M247" s="106">
        <f>+SUM('[1]6.EXPORTACION VARIETAL'!Q313:Q324)/1000</f>
        <v>10.3682850161</v>
      </c>
      <c r="N247" s="6">
        <f t="shared" ref="N247:Q247" si="735">+SUM(C240:C247)+SUM(B248:B251)</f>
        <v>10.650009999999998</v>
      </c>
      <c r="O247" s="6">
        <f t="shared" si="735"/>
        <v>10.752000000000001</v>
      </c>
      <c r="P247" s="6">
        <f t="shared" si="735"/>
        <v>10.071999999999999</v>
      </c>
      <c r="Q247" s="6">
        <f t="shared" si="735"/>
        <v>10.032999999999999</v>
      </c>
      <c r="R247" s="6">
        <f t="shared" ref="R247" si="736">+SUM(G240:G247)+SUM(F248:F251)</f>
        <v>10.236000000000001</v>
      </c>
      <c r="S247" s="107">
        <f t="shared" ref="S247" si="737">+SUM(H240:H247)+SUM(G248:G251)</f>
        <v>13.666995</v>
      </c>
      <c r="T247" s="107"/>
      <c r="U247" s="119"/>
      <c r="V247" s="115"/>
    </row>
    <row r="248" spans="1:22" x14ac:dyDescent="0.25">
      <c r="A248" s="91" t="s">
        <v>6</v>
      </c>
      <c r="B248" s="230">
        <f>+'[1]6.EXPORTACION VARIETAL'!Q325/1000</f>
        <v>0.81774000000000002</v>
      </c>
      <c r="C248" s="162">
        <f>+'[1]6.EXPORTACION VARIETAL'!Q337/1000</f>
        <v>0.68100000000000005</v>
      </c>
      <c r="D248" s="162">
        <f>+'[1]6.EXPORTACION VARIETAL'!Q349/1000</f>
        <v>0.88200000000000001</v>
      </c>
      <c r="E248" s="162">
        <f>+'[1]6.EXPORTACION VARIETAL'!Q361/1000</f>
        <v>0.61</v>
      </c>
      <c r="F248" s="162">
        <f>+'[1]6.EXPORTACION VARIETAL'!Q373/1000</f>
        <v>0.81399999999999995</v>
      </c>
      <c r="G248" s="162">
        <f>+'[1]6.EXPORTACION VARIETAL'!Q385/1000</f>
        <v>1.153</v>
      </c>
      <c r="H248" s="231">
        <f>+'[1]6.EXPORTACION VARIETAL'!Q397/1000</f>
        <v>1.1999900000000001</v>
      </c>
      <c r="I248" s="230"/>
      <c r="J248" s="93"/>
      <c r="K248" s="2"/>
      <c r="L248" s="91" t="s">
        <v>6</v>
      </c>
      <c r="M248" s="106">
        <f>+SUM('[1]6.EXPORTACION VARIETAL'!Q314:Q325)/1000</f>
        <v>10.197895016099997</v>
      </c>
      <c r="N248" s="6">
        <f t="shared" ref="N248:Q248" si="738">+SUM(C240:C248)+SUM(B249:B251)</f>
        <v>10.51327</v>
      </c>
      <c r="O248" s="6">
        <f t="shared" si="738"/>
        <v>10.953000000000001</v>
      </c>
      <c r="P248" s="6">
        <f t="shared" si="738"/>
        <v>9.7999999999999989</v>
      </c>
      <c r="Q248" s="6">
        <f t="shared" si="738"/>
        <v>10.237</v>
      </c>
      <c r="R248" s="6">
        <f t="shared" ref="R248" si="739">+SUM(G240:G248)+SUM(F249:F251)</f>
        <v>10.574999999999999</v>
      </c>
      <c r="S248" s="107">
        <f t="shared" ref="S248" si="740">+SUM(H240:H248)+SUM(G249:G251)</f>
        <v>13.713985000000001</v>
      </c>
      <c r="T248" s="107"/>
      <c r="U248" s="119"/>
      <c r="V248" s="115"/>
    </row>
    <row r="249" spans="1:22" x14ac:dyDescent="0.25">
      <c r="A249" s="91" t="s">
        <v>7</v>
      </c>
      <c r="B249" s="230">
        <f>+'[1]6.EXPORTACION VARIETAL'!Q326/1000</f>
        <v>0.82226999999999995</v>
      </c>
      <c r="C249" s="162">
        <f>+'[1]6.EXPORTACION VARIETAL'!Q338/1000</f>
        <v>0.874</v>
      </c>
      <c r="D249" s="162">
        <f>+'[1]6.EXPORTACION VARIETAL'!Q350/1000</f>
        <v>0.93899999999999995</v>
      </c>
      <c r="E249" s="162">
        <f>+'[1]6.EXPORTACION VARIETAL'!Q362/1000</f>
        <v>0.92100000000000004</v>
      </c>
      <c r="F249" s="162">
        <f>+'[1]6.EXPORTACION VARIETAL'!Q374/1000</f>
        <v>0.83</v>
      </c>
      <c r="G249" s="162">
        <f>+'[1]6.EXPORTACION VARIETAL'!Q386/1000</f>
        <v>0.996</v>
      </c>
      <c r="H249" s="231">
        <f>+'[1]6.EXPORTACION VARIETAL'!Q398/1000</f>
        <v>0.86403999999999992</v>
      </c>
      <c r="I249" s="230"/>
      <c r="J249" s="93"/>
      <c r="K249" s="2"/>
      <c r="L249" s="91" t="s">
        <v>7</v>
      </c>
      <c r="M249" s="106">
        <f>+SUM('[1]6.EXPORTACION VARIETAL'!Q315:Q326)/1000</f>
        <v>10.273295016099999</v>
      </c>
      <c r="N249" s="6">
        <f t="shared" ref="N249:Q249" si="741">+SUM(C240:C249)+SUM(B250:B251)</f>
        <v>10.565000000000001</v>
      </c>
      <c r="O249" s="6">
        <f t="shared" si="741"/>
        <v>11.018000000000001</v>
      </c>
      <c r="P249" s="6">
        <f t="shared" si="741"/>
        <v>9.782</v>
      </c>
      <c r="Q249" s="6">
        <f t="shared" si="741"/>
        <v>10.146000000000001</v>
      </c>
      <c r="R249" s="6">
        <f t="shared" ref="R249" si="742">+SUM(G240:G249)+SUM(F250:F251)</f>
        <v>10.741000000000001</v>
      </c>
      <c r="S249" s="107">
        <f t="shared" ref="S249" si="743">+SUM(H240:H249)+SUM(G250:G251)</f>
        <v>13.582025</v>
      </c>
      <c r="T249" s="92"/>
      <c r="U249" s="119"/>
      <c r="V249" s="115"/>
    </row>
    <row r="250" spans="1:22" x14ac:dyDescent="0.25">
      <c r="A250" s="91" t="s">
        <v>8</v>
      </c>
      <c r="B250" s="230">
        <f>+'[1]6.EXPORTACION VARIETAL'!Q327/1000</f>
        <v>0.626</v>
      </c>
      <c r="C250" s="162">
        <f>+'[1]6.EXPORTACION VARIETAL'!Q339/1000</f>
        <v>0.73199999999999998</v>
      </c>
      <c r="D250" s="162">
        <f>+'[1]6.EXPORTACION VARIETAL'!Q351/1000</f>
        <v>0.76200000000000001</v>
      </c>
      <c r="E250" s="162">
        <f>+'[1]6.EXPORTACION VARIETAL'!Q363/1000</f>
        <v>0.51800000000000002</v>
      </c>
      <c r="F250" s="162">
        <f>+'[1]6.EXPORTACION VARIETAL'!Q375/1000</f>
        <v>0.63500000000000001</v>
      </c>
      <c r="G250" s="162">
        <f>+'[1]6.EXPORTACION VARIETAL'!Q387/1000</f>
        <v>1.044</v>
      </c>
      <c r="H250" s="231">
        <f>+'[1]6.EXPORTACION VARIETAL'!Q399/1000</f>
        <v>0.88900000000000001</v>
      </c>
      <c r="I250" s="230"/>
      <c r="J250" s="93"/>
      <c r="K250" s="2"/>
      <c r="L250" s="91" t="s">
        <v>8</v>
      </c>
      <c r="M250" s="106">
        <f>+SUM('[1]6.EXPORTACION VARIETAL'!Q316:Q327)/1000</f>
        <v>10.3462350161</v>
      </c>
      <c r="N250" s="6">
        <f t="shared" ref="N250:Q250" si="744">+SUM(C240:C250)+SUM(B251)</f>
        <v>10.670999999999999</v>
      </c>
      <c r="O250" s="6">
        <f t="shared" si="744"/>
        <v>11.048000000000002</v>
      </c>
      <c r="P250" s="6">
        <f t="shared" si="744"/>
        <v>9.5380000000000003</v>
      </c>
      <c r="Q250" s="6">
        <f t="shared" si="744"/>
        <v>10.263</v>
      </c>
      <c r="R250" s="6">
        <f t="shared" ref="R250" si="745">+SUM(G240:G250)+SUM(F251)</f>
        <v>11.150000000000002</v>
      </c>
      <c r="S250" s="107">
        <f t="shared" ref="S250" si="746">+SUM(H240:H250)+SUM(G251)</f>
        <v>13.427024999999999</v>
      </c>
      <c r="T250" s="92"/>
      <c r="U250" s="119"/>
      <c r="V250" s="115"/>
    </row>
    <row r="251" spans="1:22" x14ac:dyDescent="0.25">
      <c r="A251" s="91" t="s">
        <v>9</v>
      </c>
      <c r="B251" s="230">
        <f>+'[1]6.EXPORTACION VARIETAL'!Q328/1000</f>
        <v>0.873</v>
      </c>
      <c r="C251" s="162">
        <f>+'[1]6.EXPORTACION VARIETAL'!Q340/1000</f>
        <v>0.71699999999999997</v>
      </c>
      <c r="D251" s="162">
        <f>+'[1]6.EXPORTACION VARIETAL'!Q352/1000</f>
        <v>0.59</v>
      </c>
      <c r="E251" s="162">
        <f>+'[1]6.EXPORTACION VARIETAL'!Q364/1000</f>
        <v>0.74299999999999999</v>
      </c>
      <c r="F251" s="162">
        <f>+'[1]6.EXPORTACION VARIETAL'!Q376/1000</f>
        <v>0.48899999999999999</v>
      </c>
      <c r="G251" s="162">
        <f>+'[1]6.EXPORTACION VARIETAL'!Q388/1000</f>
        <v>1.2</v>
      </c>
      <c r="H251" s="231">
        <f>+'[1]6.EXPORTACION VARIETAL'!Q400/1000</f>
        <v>0.77</v>
      </c>
      <c r="I251" s="230"/>
      <c r="J251" s="93"/>
      <c r="K251" s="2"/>
      <c r="L251" s="91" t="s">
        <v>9</v>
      </c>
      <c r="M251" s="106">
        <f>+SUM('[1]6.EXPORTACION VARIETAL'!Q317:Q328)/1000</f>
        <v>10.686579999999999</v>
      </c>
      <c r="N251" s="6">
        <f t="shared" ref="N251:Q251" si="747">+SUM(C240:C251)</f>
        <v>10.515000000000001</v>
      </c>
      <c r="O251" s="6">
        <f t="shared" si="747"/>
        <v>10.921000000000001</v>
      </c>
      <c r="P251" s="6">
        <f t="shared" si="747"/>
        <v>9.6910000000000007</v>
      </c>
      <c r="Q251" s="6">
        <f t="shared" si="747"/>
        <v>10.009</v>
      </c>
      <c r="R251" s="6">
        <f t="shared" ref="R251" si="748">+SUM(G240:G251)</f>
        <v>11.861000000000001</v>
      </c>
      <c r="S251" s="107">
        <f t="shared" ref="S251" si="749">+SUM(H240:H251)</f>
        <v>12.997024999999999</v>
      </c>
      <c r="T251" s="92"/>
      <c r="U251" s="119"/>
      <c r="V251" s="115"/>
    </row>
    <row r="252" spans="1:22" ht="25.5" x14ac:dyDescent="0.25">
      <c r="A252" s="94" t="s">
        <v>13</v>
      </c>
      <c r="B252" s="232">
        <f>SUM(B240:B251)</f>
        <v>10.686579999999999</v>
      </c>
      <c r="C252" s="233">
        <f>SUM(C240:C251)</f>
        <v>10.515000000000001</v>
      </c>
      <c r="D252" s="233">
        <f>SUM(D240:D251)</f>
        <v>10.921000000000001</v>
      </c>
      <c r="E252" s="233">
        <f>SUM(E240:E251)</f>
        <v>9.6910000000000007</v>
      </c>
      <c r="F252" s="233">
        <f>SUM(F240:F251)</f>
        <v>10.009</v>
      </c>
      <c r="G252" s="233">
        <f t="shared" ref="G252:H252" si="750">SUM(G240:G251)</f>
        <v>11.861000000000001</v>
      </c>
      <c r="H252" s="234">
        <f t="shared" si="750"/>
        <v>12.997024999999999</v>
      </c>
      <c r="I252" s="232"/>
      <c r="J252" s="96"/>
      <c r="K252" s="3"/>
      <c r="L252" s="94" t="s">
        <v>14</v>
      </c>
      <c r="M252" s="108">
        <f t="shared" ref="M252:T252" si="751">+AVERAGE(M240:M251)</f>
        <v>10.536974592724997</v>
      </c>
      <c r="N252" s="85">
        <f t="shared" si="751"/>
        <v>10.542974166666665</v>
      </c>
      <c r="O252" s="85">
        <f t="shared" si="751"/>
        <v>10.772666666666666</v>
      </c>
      <c r="P252" s="85">
        <f t="shared" si="751"/>
        <v>10.497166666666667</v>
      </c>
      <c r="Q252" s="85">
        <f t="shared" si="751"/>
        <v>9.7678333333333338</v>
      </c>
      <c r="R252" s="85">
        <f t="shared" si="751"/>
        <v>10.446166666666668</v>
      </c>
      <c r="S252" s="109">
        <f t="shared" si="751"/>
        <v>13.025770416666665</v>
      </c>
      <c r="T252" s="95">
        <f t="shared" si="751"/>
        <v>12.294712142857145</v>
      </c>
      <c r="U252" s="121">
        <f t="shared" ref="U252" si="752">+T252/S252-1</f>
        <v>-5.612399500563281E-2</v>
      </c>
      <c r="V252" s="178">
        <f t="shared" ref="V252" si="753">+POWER(T252/O252,0.2)-1</f>
        <v>2.6783848748028083E-2</v>
      </c>
    </row>
    <row r="253" spans="1:22" ht="25.5" x14ac:dyDescent="0.25">
      <c r="A253" s="97" t="s">
        <v>15</v>
      </c>
      <c r="B253" s="110">
        <f>+B252/B$324</f>
        <v>1.4163556877027011E-2</v>
      </c>
      <c r="C253" s="86">
        <f t="shared" ref="C253" si="754">+C252/C$324</f>
        <v>1.4227955802002062E-2</v>
      </c>
      <c r="D253" s="86">
        <f t="shared" ref="D253" si="755">+D252/D$324</f>
        <v>1.4809902740937226E-2</v>
      </c>
      <c r="E253" s="86">
        <f t="shared" ref="E253" si="756">+E252/E$324</f>
        <v>1.3409974940187164E-2</v>
      </c>
      <c r="F253" s="86">
        <f t="shared" ref="F253:G253" si="757">+F252/F$324</f>
        <v>1.4028856639073358E-2</v>
      </c>
      <c r="G253" s="86">
        <f t="shared" si="757"/>
        <v>1.4486027535787609E-2</v>
      </c>
      <c r="H253" s="248">
        <f t="shared" ref="H253" si="758">+H252/H$324</f>
        <v>1.7307835719032189E-2</v>
      </c>
      <c r="I253" s="209"/>
      <c r="J253" s="99"/>
      <c r="K253" s="3"/>
      <c r="L253" s="97" t="s">
        <v>15</v>
      </c>
      <c r="M253" s="110">
        <f>+M252/M$324</f>
        <v>1.4303117852014409E-2</v>
      </c>
      <c r="N253" s="86">
        <f t="shared" ref="N253" si="759">+N252/N$324</f>
        <v>1.4146152966156367E-2</v>
      </c>
      <c r="O253" s="86">
        <f t="shared" ref="O253" si="760">+O252/O$324</f>
        <v>1.4561626028715033E-2</v>
      </c>
      <c r="P253" s="86">
        <f t="shared" ref="P253" si="761">+P252/P$324</f>
        <v>1.4239203149024542E-2</v>
      </c>
      <c r="Q253" s="86">
        <f t="shared" ref="Q253:T253" si="762">+Q252/Q$324</f>
        <v>1.3777957125814751E-2</v>
      </c>
      <c r="R253" s="86">
        <f t="shared" si="762"/>
        <v>1.3564207131115115E-2</v>
      </c>
      <c r="S253" s="111">
        <f t="shared" si="762"/>
        <v>1.6354855838850893E-2</v>
      </c>
      <c r="T253" s="98">
        <f t="shared" si="762"/>
        <v>1.7325151579753027E-2</v>
      </c>
      <c r="U253" s="120"/>
      <c r="V253" s="116"/>
    </row>
    <row r="254" spans="1:22" ht="26.25" thickBot="1" x14ac:dyDescent="0.3">
      <c r="A254" s="100" t="s">
        <v>12</v>
      </c>
      <c r="B254" s="112"/>
      <c r="C254" s="87">
        <f>+C252/B252-1</f>
        <v>-1.6055651106340774E-2</v>
      </c>
      <c r="D254" s="87">
        <f t="shared" ref="D254" si="763">+D252/C252-1</f>
        <v>3.8611507370423181E-2</v>
      </c>
      <c r="E254" s="87">
        <f t="shared" ref="E254" si="764">+E252/D252-1</f>
        <v>-0.11262704880505447</v>
      </c>
      <c r="F254" s="87">
        <f t="shared" ref="F254:H254" si="765">+F252/E252-1</f>
        <v>3.2813951088638937E-2</v>
      </c>
      <c r="G254" s="87">
        <f t="shared" si="765"/>
        <v>0.18503346987711056</v>
      </c>
      <c r="H254" s="113">
        <f t="shared" si="765"/>
        <v>9.5778180591855611E-2</v>
      </c>
      <c r="I254" s="204"/>
      <c r="J254" s="103"/>
      <c r="K254" s="2"/>
      <c r="L254" s="100" t="s">
        <v>12</v>
      </c>
      <c r="M254" s="112"/>
      <c r="N254" s="87">
        <f>+N252/M252-1</f>
        <v>5.6938297505348956E-4</v>
      </c>
      <c r="O254" s="87">
        <f t="shared" ref="O254" si="766">+O252/N252-1</f>
        <v>2.1786309666413706E-2</v>
      </c>
      <c r="P254" s="87">
        <f t="shared" ref="P254" si="767">+P252/O252-1</f>
        <v>-2.5573983538585199E-2</v>
      </c>
      <c r="Q254" s="87">
        <f t="shared" ref="Q254" si="768">+Q252/P252-1</f>
        <v>-6.9479065779654792E-2</v>
      </c>
      <c r="R254" s="87">
        <f t="shared" ref="R254" si="769">+R252/Q252-1</f>
        <v>6.9445629361680528E-2</v>
      </c>
      <c r="S254" s="113">
        <f t="shared" ref="S254" si="770">+S252/R252-1</f>
        <v>0.24694261850439525</v>
      </c>
      <c r="T254" s="102">
        <f t="shared" ref="T254" si="771">+T252/S252-1</f>
        <v>-5.612399500563281E-2</v>
      </c>
      <c r="U254" s="101"/>
      <c r="V254" s="117"/>
    </row>
    <row r="255" spans="1:22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2" ht="15.75" thickBot="1" x14ac:dyDescent="0.3">
      <c r="A256" s="284" t="s">
        <v>75</v>
      </c>
      <c r="B256" s="285"/>
      <c r="C256" s="285"/>
      <c r="D256" s="285"/>
      <c r="E256" s="285"/>
      <c r="F256" s="285"/>
      <c r="G256" s="285"/>
      <c r="H256" s="285"/>
      <c r="I256" s="285"/>
      <c r="J256" s="286"/>
      <c r="K256" s="2"/>
      <c r="L256" s="284" t="s">
        <v>76</v>
      </c>
      <c r="M256" s="285"/>
      <c r="N256" s="285"/>
      <c r="O256" s="285"/>
      <c r="P256" s="285"/>
      <c r="Q256" s="285"/>
      <c r="R256" s="285"/>
      <c r="S256" s="285"/>
      <c r="T256" s="285"/>
      <c r="U256" s="285"/>
      <c r="V256" s="286"/>
    </row>
    <row r="257" spans="1:22" ht="38.25" x14ac:dyDescent="0.25">
      <c r="A257" s="88"/>
      <c r="B257" s="104">
        <v>2016</v>
      </c>
      <c r="C257" s="84">
        <f>+B257+1</f>
        <v>2017</v>
      </c>
      <c r="D257" s="84">
        <f t="shared" ref="D257" si="772">+C257+1</f>
        <v>2018</v>
      </c>
      <c r="E257" s="84">
        <f t="shared" ref="E257" si="773">+D257+1</f>
        <v>2019</v>
      </c>
      <c r="F257" s="84">
        <f t="shared" ref="F257" si="774">+E257+1</f>
        <v>2020</v>
      </c>
      <c r="G257" s="84">
        <f t="shared" ref="G257" si="775">+F257+1</f>
        <v>2021</v>
      </c>
      <c r="H257" s="105">
        <v>2022</v>
      </c>
      <c r="I257" s="104">
        <v>2023</v>
      </c>
      <c r="J257" s="90" t="s">
        <v>16</v>
      </c>
      <c r="K257" s="2"/>
      <c r="L257" s="88"/>
      <c r="M257" s="104">
        <v>2016</v>
      </c>
      <c r="N257" s="84">
        <f>+M257+1</f>
        <v>2017</v>
      </c>
      <c r="O257" s="84">
        <f t="shared" ref="O257" si="776">+N257+1</f>
        <v>2018</v>
      </c>
      <c r="P257" s="84">
        <f t="shared" ref="P257" si="777">+O257+1</f>
        <v>2019</v>
      </c>
      <c r="Q257" s="84">
        <f t="shared" ref="Q257" si="778">+P257+1</f>
        <v>2020</v>
      </c>
      <c r="R257" s="84">
        <f t="shared" ref="R257" si="779">+Q257+1</f>
        <v>2021</v>
      </c>
      <c r="S257" s="105">
        <v>2022</v>
      </c>
      <c r="T257" s="89">
        <v>2023</v>
      </c>
      <c r="U257" s="118" t="s">
        <v>16</v>
      </c>
      <c r="V257" s="114" t="s">
        <v>21</v>
      </c>
    </row>
    <row r="258" spans="1:22" x14ac:dyDescent="0.25">
      <c r="A258" s="91" t="s">
        <v>10</v>
      </c>
      <c r="B258" s="230">
        <f>+'[1]6.EXPORTACION VARIETAL'!R317/1000</f>
        <v>2.6712699999999998</v>
      </c>
      <c r="C258" s="162">
        <f>+'[1]6.EXPORTACION VARIETAL'!R329/1000</f>
        <v>2.988</v>
      </c>
      <c r="D258" s="162">
        <f>+'[1]6.EXPORTACION VARIETAL'!R341/1000</f>
        <v>2.9630000000000001</v>
      </c>
      <c r="E258" s="162">
        <f>+'[1]6.EXPORTACION VARIETAL'!R353/1000</f>
        <v>2.677</v>
      </c>
      <c r="F258" s="162">
        <f>+'[1]6.EXPORTACION VARIETAL'!R365/1000</f>
        <v>2.883</v>
      </c>
      <c r="G258" s="162">
        <f>+'[1]6.EXPORTACION VARIETAL'!R377/1000</f>
        <v>3.637</v>
      </c>
      <c r="H258" s="231">
        <f>+'[1]6.EXPORTACION VARIETAL'!R389/1000</f>
        <v>3.093</v>
      </c>
      <c r="I258" s="230">
        <f>+'[1]6.EXPORTACION VARIETAL'!R401/1000</f>
        <v>3.3319999999999999</v>
      </c>
      <c r="J258" s="93">
        <f>+I258/H258-1</f>
        <v>7.727125767862919E-2</v>
      </c>
      <c r="K258" s="2"/>
      <c r="L258" s="91" t="s">
        <v>10</v>
      </c>
      <c r="M258" s="106">
        <f>+SUM('[1]6.EXPORTACION VARIETAL'!R306:R317)/1000</f>
        <v>37.211329999999997</v>
      </c>
      <c r="N258" s="6">
        <f>+SUM(C258)+SUM(B259:B269)</f>
        <v>37.809090000000005</v>
      </c>
      <c r="O258" s="6">
        <f>+SUM(D258)+SUM(C259:C269)</f>
        <v>35.365000000000002</v>
      </c>
      <c r="P258" s="6">
        <f>+SUM(E258)+SUM(D259:D269)</f>
        <v>34.559000000000005</v>
      </c>
      <c r="Q258" s="6">
        <f t="shared" ref="Q258" si="780">+SUM(F258)+SUM(E259:E269)</f>
        <v>37.029000000000003</v>
      </c>
      <c r="R258" s="6">
        <f t="shared" ref="R258" si="781">+SUM(G258)+SUM(F259:F269)</f>
        <v>41.937999999999995</v>
      </c>
      <c r="S258" s="107">
        <f t="shared" ref="S258" si="782">+SUM(H258)+SUM(G259:G269)</f>
        <v>48.063000000000002</v>
      </c>
      <c r="T258" s="92">
        <f t="shared" ref="T258" si="783">+SUM(I258)+SUM(H259:H269)</f>
        <v>45.069160000000011</v>
      </c>
      <c r="U258" s="119">
        <f>+T258/S258-1</f>
        <v>-6.2289911158271205E-2</v>
      </c>
      <c r="V258" s="115">
        <f>+POWER(T258/O258,0.2)-1</f>
        <v>4.9690242678269714E-2</v>
      </c>
    </row>
    <row r="259" spans="1:22" x14ac:dyDescent="0.25">
      <c r="A259" s="91" t="s">
        <v>11</v>
      </c>
      <c r="B259" s="230">
        <f>+'[1]6.EXPORTACION VARIETAL'!R318/1000</f>
        <v>2.4012099999999998</v>
      </c>
      <c r="C259" s="162">
        <f>+'[1]6.EXPORTACION VARIETAL'!R330/1000</f>
        <v>1.87</v>
      </c>
      <c r="D259" s="162">
        <f>+'[1]6.EXPORTACION VARIETAL'!R342/1000</f>
        <v>2.2360000000000002</v>
      </c>
      <c r="E259" s="162">
        <f>+'[1]6.EXPORTACION VARIETAL'!R354/1000</f>
        <v>2.1120000000000001</v>
      </c>
      <c r="F259" s="162">
        <f>+'[1]6.EXPORTACION VARIETAL'!R366/1000</f>
        <v>2.847</v>
      </c>
      <c r="G259" s="162">
        <f>+'[1]6.EXPORTACION VARIETAL'!R378/1000</f>
        <v>2.8050000000000002</v>
      </c>
      <c r="H259" s="231">
        <f>+'[1]6.EXPORTACION VARIETAL'!R390/1000</f>
        <v>4.5028000000000006</v>
      </c>
      <c r="I259" s="230">
        <f>+'[1]6.EXPORTACION VARIETAL'!R402/1000</f>
        <v>1.831</v>
      </c>
      <c r="J259" s="93">
        <f>+I259/H259-1</f>
        <v>-0.59336412898640845</v>
      </c>
      <c r="K259" s="2"/>
      <c r="L259" s="91" t="s">
        <v>11</v>
      </c>
      <c r="M259" s="106">
        <f>+SUM('[1]6.EXPORTACION VARIETAL'!R307:R318)/1000</f>
        <v>36.966539999999995</v>
      </c>
      <c r="N259" s="6">
        <f>+SUM(C258:C259)+SUM(B260:B269)</f>
        <v>37.277879999999996</v>
      </c>
      <c r="O259" s="6">
        <f>+SUM(D258:D259)+SUM(C260:C269)</f>
        <v>35.730999999999995</v>
      </c>
      <c r="P259" s="6">
        <f>+SUM(E258:E259)+SUM(D260:D269)</f>
        <v>34.435000000000002</v>
      </c>
      <c r="Q259" s="6">
        <f t="shared" ref="Q259" si="784">+SUM(F258:F259)+SUM(E260:E269)</f>
        <v>37.76400000000001</v>
      </c>
      <c r="R259" s="6">
        <f t="shared" ref="R259" si="785">+SUM(G258:G259)+SUM(F260:F269)</f>
        <v>41.896000000000001</v>
      </c>
      <c r="S259" s="107">
        <f t="shared" ref="S259" si="786">+SUM(H258:H259)+SUM(G260:G269)</f>
        <v>49.760800000000003</v>
      </c>
      <c r="T259" s="92">
        <f t="shared" ref="T259" si="787">+SUM(I258:I259)+SUM(H260:H269)</f>
        <v>42.397360000000006</v>
      </c>
      <c r="U259" s="119">
        <f t="shared" ref="U259" si="788">+T259/S259-1</f>
        <v>-0.14797672063150102</v>
      </c>
      <c r="V259" s="115">
        <f t="shared" ref="V259" si="789">+POWER(T259/O259,0.2)-1</f>
        <v>3.4805501046750509E-2</v>
      </c>
    </row>
    <row r="260" spans="1:22" x14ac:dyDescent="0.25">
      <c r="A260" s="91" t="s">
        <v>0</v>
      </c>
      <c r="B260" s="230">
        <f>+'[1]6.EXPORTACION VARIETAL'!R319/1000</f>
        <v>2.9516199999999997</v>
      </c>
      <c r="C260" s="162">
        <f>+'[1]6.EXPORTACION VARIETAL'!R331/1000</f>
        <v>2.9350000000000001</v>
      </c>
      <c r="D260" s="162">
        <f>+'[1]6.EXPORTACION VARIETAL'!R343/1000</f>
        <v>2.847</v>
      </c>
      <c r="E260" s="162">
        <f>+'[1]6.EXPORTACION VARIETAL'!R355/1000</f>
        <v>3.036</v>
      </c>
      <c r="F260" s="162">
        <f>+'[1]6.EXPORTACION VARIETAL'!R367/1000</f>
        <v>2.7149999999999999</v>
      </c>
      <c r="G260" s="162">
        <f>+'[1]6.EXPORTACION VARIETAL'!R379/1000</f>
        <v>3.8170000000000002</v>
      </c>
      <c r="H260" s="231">
        <f>+'[1]6.EXPORTACION VARIETAL'!R391/1000</f>
        <v>3.8214000000000001</v>
      </c>
      <c r="I260" s="230">
        <f>+'[1]6.EXPORTACION VARIETAL'!R403/1000</f>
        <v>3.4460000000000002</v>
      </c>
      <c r="J260" s="93">
        <f>+I260/H260-1</f>
        <v>-9.823624849531587E-2</v>
      </c>
      <c r="K260" s="2"/>
      <c r="L260" s="91" t="s">
        <v>0</v>
      </c>
      <c r="M260" s="106">
        <f>+SUM('[1]6.EXPORTACION VARIETAL'!R308:R319)/1000</f>
        <v>36.653160000000007</v>
      </c>
      <c r="N260" s="6">
        <f>+SUM(C258:C260)+SUM(B261:B269)</f>
        <v>37.26126</v>
      </c>
      <c r="O260" s="6">
        <f>+SUM(D258:D260)+SUM(C261:C269)</f>
        <v>35.643000000000001</v>
      </c>
      <c r="P260" s="6">
        <f>+SUM(E258:E260)+SUM(D261:D269)</f>
        <v>34.623999999999995</v>
      </c>
      <c r="Q260" s="6">
        <f t="shared" ref="Q260" si="790">+SUM(F258:F260)+SUM(E261:E269)</f>
        <v>37.442999999999998</v>
      </c>
      <c r="R260" s="6">
        <f t="shared" ref="R260" si="791">+SUM(G258:G260)+SUM(F261:F269)</f>
        <v>42.997999999999998</v>
      </c>
      <c r="S260" s="107">
        <f t="shared" ref="S260" si="792">+SUM(H258:H260)+SUM(G261:G269)</f>
        <v>49.765199999999993</v>
      </c>
      <c r="T260" s="92">
        <f t="shared" ref="T260" si="793">+SUM(I258:I260)+SUM(H261:H269)</f>
        <v>42.02196</v>
      </c>
      <c r="U260" s="119">
        <f>+T260/S260-1</f>
        <v>-0.15559547635697224</v>
      </c>
      <c r="V260" s="115">
        <f>+POWER(T260/O260,0.2)-1</f>
        <v>3.3476036294507461E-2</v>
      </c>
    </row>
    <row r="261" spans="1:22" x14ac:dyDescent="0.25">
      <c r="A261" s="91" t="s">
        <v>1</v>
      </c>
      <c r="B261" s="230">
        <f>+'[1]6.EXPORTACION VARIETAL'!R320/1000</f>
        <v>4.2571000000000003</v>
      </c>
      <c r="C261" s="162">
        <f>+'[1]6.EXPORTACION VARIETAL'!R332/1000</f>
        <v>2.9060000000000001</v>
      </c>
      <c r="D261" s="162">
        <f>+'[1]6.EXPORTACION VARIETAL'!R344/1000</f>
        <v>2.8140000000000001</v>
      </c>
      <c r="E261" s="162">
        <f>+'[1]6.EXPORTACION VARIETAL'!R356/1000</f>
        <v>3.3620000000000001</v>
      </c>
      <c r="F261" s="162">
        <f>+'[1]6.EXPORTACION VARIETAL'!R368/1000</f>
        <v>4.2649999999999997</v>
      </c>
      <c r="G261" s="162">
        <f>+'[1]6.EXPORTACION VARIETAL'!R380/1000</f>
        <v>3.8130000000000002</v>
      </c>
      <c r="H261" s="231">
        <f>+'[1]6.EXPORTACION VARIETAL'!R392/1000</f>
        <v>4.2918000000000003</v>
      </c>
      <c r="I261" s="230">
        <f>+'[1]6.EXPORTACION VARIETAL'!R404/1000</f>
        <v>3.3130000000000002</v>
      </c>
      <c r="J261" s="93">
        <f>+I261/H261-1</f>
        <v>-0.2280628174658651</v>
      </c>
      <c r="K261" s="2"/>
      <c r="L261" s="91" t="s">
        <v>1</v>
      </c>
      <c r="M261" s="106">
        <f>+SUM('[1]6.EXPORTACION VARIETAL'!R309:R320)/1000</f>
        <v>38.257259999999995</v>
      </c>
      <c r="N261" s="6">
        <f t="shared" ref="N261:Q261" si="794">+SUM(C258:C261)+SUM(B262:B269)</f>
        <v>35.910160000000005</v>
      </c>
      <c r="O261" s="6">
        <f t="shared" si="794"/>
        <v>35.551000000000002</v>
      </c>
      <c r="P261" s="6">
        <f t="shared" si="794"/>
        <v>35.171999999999997</v>
      </c>
      <c r="Q261" s="6">
        <f t="shared" si="794"/>
        <v>38.346000000000004</v>
      </c>
      <c r="R261" s="6">
        <f t="shared" ref="R261" si="795">+SUM(G258:G261)+SUM(F262:F269)</f>
        <v>42.545999999999999</v>
      </c>
      <c r="S261" s="107">
        <f t="shared" ref="S261" si="796">+SUM(H258:H261)+SUM(G262:G269)</f>
        <v>50.244</v>
      </c>
      <c r="T261" s="92">
        <f t="shared" ref="T261" si="797">+SUM(I258:I261)+SUM(H262:H269)</f>
        <v>41.04316</v>
      </c>
      <c r="U261" s="119">
        <f>+T261/S261-1</f>
        <v>-0.18312315898415732</v>
      </c>
      <c r="V261" s="115">
        <f>+POWER(T261/O261,0.2)-1</f>
        <v>2.914790394998823E-2</v>
      </c>
    </row>
    <row r="262" spans="1:22" x14ac:dyDescent="0.25">
      <c r="A262" s="91" t="s">
        <v>2</v>
      </c>
      <c r="B262" s="230">
        <f>+'[1]6.EXPORTACION VARIETAL'!R321/1000</f>
        <v>3.0829</v>
      </c>
      <c r="C262" s="162">
        <f>+'[1]6.EXPORTACION VARIETAL'!R333/1000</f>
        <v>2.827</v>
      </c>
      <c r="D262" s="162">
        <f>+'[1]6.EXPORTACION VARIETAL'!R345/1000</f>
        <v>2.681</v>
      </c>
      <c r="E262" s="162">
        <f>+'[1]6.EXPORTACION VARIETAL'!R357/1000</f>
        <v>3.262</v>
      </c>
      <c r="F262" s="162">
        <f>+'[1]6.EXPORTACION VARIETAL'!R369/1000</f>
        <v>2.71</v>
      </c>
      <c r="G262" s="162">
        <f>+'[1]6.EXPORTACION VARIETAL'!R381/1000</f>
        <v>4.351</v>
      </c>
      <c r="H262" s="231">
        <f>+'[1]6.EXPORTACION VARIETAL'!R393/1000</f>
        <v>3.5832899999999999</v>
      </c>
      <c r="I262" s="230">
        <f>+'[1]6.EXPORTACION VARIETAL'!R405/1000</f>
        <v>3.3149999999999999</v>
      </c>
      <c r="J262" s="93">
        <f t="shared" ref="J262:J264" si="798">+I262/H262-1</f>
        <v>-7.4872533342263625E-2</v>
      </c>
      <c r="K262" s="2"/>
      <c r="L262" s="91" t="s">
        <v>2</v>
      </c>
      <c r="M262" s="106">
        <f>+SUM('[1]6.EXPORTACION VARIETAL'!R310:R321)/1000</f>
        <v>37.814207912599997</v>
      </c>
      <c r="N262" s="6">
        <f t="shared" ref="N262:Q262" si="799">+SUM(C258:C262)+SUM(B263:B269)</f>
        <v>35.654260000000008</v>
      </c>
      <c r="O262" s="6">
        <f t="shared" si="799"/>
        <v>35.405000000000001</v>
      </c>
      <c r="P262" s="6">
        <f t="shared" si="799"/>
        <v>35.753</v>
      </c>
      <c r="Q262" s="6">
        <f t="shared" si="799"/>
        <v>37.794000000000004</v>
      </c>
      <c r="R262" s="6">
        <f t="shared" ref="R262" si="800">+SUM(G258:G262)+SUM(F263:F269)</f>
        <v>44.186999999999998</v>
      </c>
      <c r="S262" s="107">
        <f t="shared" ref="S262" si="801">+SUM(H258:H262)+SUM(G263:G269)</f>
        <v>49.476289999999999</v>
      </c>
      <c r="T262" s="92">
        <f t="shared" ref="T262" si="802">+SUM(I258:I262)+SUM(H263:H269)</f>
        <v>40.77487</v>
      </c>
      <c r="U262" s="119">
        <f t="shared" ref="U262:U264" si="803">+T262/S262-1</f>
        <v>-0.17587050282064398</v>
      </c>
      <c r="V262" s="115">
        <f t="shared" ref="V262:V264" si="804">+POWER(T262/O262,0.2)-1</f>
        <v>2.8645184382113387E-2</v>
      </c>
    </row>
    <row r="263" spans="1:22" x14ac:dyDescent="0.25">
      <c r="A263" s="91" t="s">
        <v>3</v>
      </c>
      <c r="B263" s="230">
        <f>+'[1]6.EXPORTACION VARIETAL'!R322/1000</f>
        <v>2.7870100000000004</v>
      </c>
      <c r="C263" s="162">
        <f>+'[1]6.EXPORTACION VARIETAL'!R334/1000</f>
        <v>3.56</v>
      </c>
      <c r="D263" s="162">
        <f>+'[1]6.EXPORTACION VARIETAL'!R346/1000</f>
        <v>2.3410000000000002</v>
      </c>
      <c r="E263" s="162">
        <f>+'[1]6.EXPORTACION VARIETAL'!R358/1000</f>
        <v>2.4860000000000002</v>
      </c>
      <c r="F263" s="162">
        <f>+'[1]6.EXPORTACION VARIETAL'!R370/1000</f>
        <v>2.9409999999999998</v>
      </c>
      <c r="G263" s="162">
        <f>+'[1]6.EXPORTACION VARIETAL'!R382/1000</f>
        <v>4.0469999999999997</v>
      </c>
      <c r="H263" s="231">
        <f>+'[1]6.EXPORTACION VARIETAL'!R394/1000</f>
        <v>4.5472700000000001</v>
      </c>
      <c r="I263" s="230">
        <f>+'[1]6.EXPORTACION VARIETAL'!R406/1000</f>
        <v>2.9380000000000002</v>
      </c>
      <c r="J263" s="93">
        <f t="shared" si="798"/>
        <v>-0.35389805311758482</v>
      </c>
      <c r="K263" s="2"/>
      <c r="L263" s="91" t="s">
        <v>3</v>
      </c>
      <c r="M263" s="106">
        <f>+SUM('[1]6.EXPORTACION VARIETAL'!R311:R322)/1000</f>
        <v>36.844687912600001</v>
      </c>
      <c r="N263" s="6">
        <f>+SUM(C258:C263)+SUM(B264:B269)</f>
        <v>36.427250000000001</v>
      </c>
      <c r="O263" s="6">
        <f>+SUM(D258:D263)+SUM(C264:C269)</f>
        <v>34.186000000000007</v>
      </c>
      <c r="P263" s="6">
        <f>+SUM(E258:E263)+SUM(D264:D269)</f>
        <v>35.897999999999996</v>
      </c>
      <c r="Q263" s="6">
        <f>+SUM(F258:F263)+SUM(E264:E269)</f>
        <v>38.249000000000002</v>
      </c>
      <c r="R263" s="6">
        <f>+SUM(G258:G263)+SUM(F264:F269)</f>
        <v>45.293000000000006</v>
      </c>
      <c r="S263" s="107">
        <f t="shared" ref="S263" si="805">+SUM(H258:H263)+SUM(G264:G269)</f>
        <v>49.976560000000006</v>
      </c>
      <c r="T263" s="92">
        <f t="shared" ref="T263" si="806">+SUM(I258:I263)+SUM(H264:H269)</f>
        <v>39.165599999999998</v>
      </c>
      <c r="U263" s="119">
        <f t="shared" si="803"/>
        <v>-0.21632061110248502</v>
      </c>
      <c r="V263" s="115">
        <f t="shared" si="804"/>
        <v>2.7569722356065807E-2</v>
      </c>
    </row>
    <row r="264" spans="1:22" x14ac:dyDescent="0.25">
      <c r="A264" s="91" t="s">
        <v>4</v>
      </c>
      <c r="B264" s="230">
        <f>+'[1]6.EXPORTACION VARIETAL'!R323/1000</f>
        <v>2.6810700000000001</v>
      </c>
      <c r="C264" s="162">
        <f>+'[1]6.EXPORTACION VARIETAL'!R335/1000</f>
        <v>2.9740000000000002</v>
      </c>
      <c r="D264" s="162">
        <f>+'[1]6.EXPORTACION VARIETAL'!R347/1000</f>
        <v>3.3839999999999999</v>
      </c>
      <c r="E264" s="162">
        <f>+'[1]6.EXPORTACION VARIETAL'!R359/1000</f>
        <v>3.387</v>
      </c>
      <c r="F264" s="162">
        <f>+'[1]6.EXPORTACION VARIETAL'!R371/1000</f>
        <v>4.63</v>
      </c>
      <c r="G264" s="162">
        <f>+'[1]6.EXPORTACION VARIETAL'!R383/1000</f>
        <v>4.399</v>
      </c>
      <c r="H264" s="231">
        <f>+'[1]6.EXPORTACION VARIETAL'!R395/1000</f>
        <v>3.5454699999999999</v>
      </c>
      <c r="I264" s="230">
        <f>+'[1]6.EXPORTACION VARIETAL'!R407/1000</f>
        <v>3.44</v>
      </c>
      <c r="J264" s="93">
        <f t="shared" si="798"/>
        <v>-2.9747819047968194E-2</v>
      </c>
      <c r="K264" s="2"/>
      <c r="L264" s="91" t="s">
        <v>4</v>
      </c>
      <c r="M264" s="106">
        <f>+SUM('[1]6.EXPORTACION VARIETAL'!R312:R323)/1000</f>
        <v>36.338327912600001</v>
      </c>
      <c r="N264" s="6">
        <f t="shared" ref="N264:Q264" si="807">+SUM(C258:C264)+SUM(B265:B269)</f>
        <v>36.720179999999999</v>
      </c>
      <c r="O264" s="6">
        <f t="shared" si="807"/>
        <v>34.596000000000004</v>
      </c>
      <c r="P264" s="6">
        <f t="shared" si="807"/>
        <v>35.900999999999996</v>
      </c>
      <c r="Q264" s="6">
        <f t="shared" si="807"/>
        <v>39.492000000000004</v>
      </c>
      <c r="R264" s="6">
        <f t="shared" ref="R264" si="808">+SUM(G258:G264)+SUM(F265:F269)</f>
        <v>45.062000000000005</v>
      </c>
      <c r="S264" s="107">
        <f t="shared" ref="S264" si="809">+SUM(H258:H264)+SUM(G265:G269)</f>
        <v>49.12303</v>
      </c>
      <c r="T264" s="92">
        <f t="shared" ref="T264" si="810">+SUM(I258:I264)+SUM(H265:H269)</f>
        <v>39.060130000000001</v>
      </c>
      <c r="U264" s="119">
        <f t="shared" si="803"/>
        <v>-0.20485096298009298</v>
      </c>
      <c r="V264" s="115">
        <f t="shared" si="804"/>
        <v>2.4569820359038985E-2</v>
      </c>
    </row>
    <row r="265" spans="1:22" x14ac:dyDescent="0.25">
      <c r="A265" s="91" t="s">
        <v>5</v>
      </c>
      <c r="B265" s="230">
        <f>+'[1]6.EXPORTACION VARIETAL'!R324/1000</f>
        <v>4.3769300000000007</v>
      </c>
      <c r="C265" s="162">
        <f>+'[1]6.EXPORTACION VARIETAL'!R336/1000</f>
        <v>3.9860000000000002</v>
      </c>
      <c r="D265" s="162">
        <f>+'[1]6.EXPORTACION VARIETAL'!R348/1000</f>
        <v>3.68</v>
      </c>
      <c r="E265" s="162">
        <f>+'[1]6.EXPORTACION VARIETAL'!R360/1000</f>
        <v>4.18</v>
      </c>
      <c r="F265" s="162">
        <f>+'[1]6.EXPORTACION VARIETAL'!R372/1000</f>
        <v>4.5860000000000003</v>
      </c>
      <c r="G265" s="162">
        <f>+'[1]6.EXPORTACION VARIETAL'!R384/1000</f>
        <v>4.226</v>
      </c>
      <c r="H265" s="231">
        <f>+'[1]6.EXPORTACION VARIETAL'!R396/1000</f>
        <v>4.5082100000000001</v>
      </c>
      <c r="I265" s="230"/>
      <c r="J265" s="93"/>
      <c r="K265" s="2"/>
      <c r="L265" s="91" t="s">
        <v>5</v>
      </c>
      <c r="M265" s="106">
        <f>+SUM('[1]6.EXPORTACION VARIETAL'!R313:R324)/1000</f>
        <v>37.146807912600003</v>
      </c>
      <c r="N265" s="6">
        <f t="shared" ref="N265:Q265" si="811">+SUM(C258:C265)+SUM(B266:B269)</f>
        <v>36.329250000000002</v>
      </c>
      <c r="O265" s="6">
        <f t="shared" si="811"/>
        <v>34.290000000000006</v>
      </c>
      <c r="P265" s="6">
        <f t="shared" si="811"/>
        <v>36.400999999999996</v>
      </c>
      <c r="Q265" s="6">
        <f t="shared" si="811"/>
        <v>39.897999999999996</v>
      </c>
      <c r="R265" s="6">
        <f t="shared" ref="R265" si="812">+SUM(G258:G265)+SUM(F266:F269)</f>
        <v>44.701999999999998</v>
      </c>
      <c r="S265" s="107">
        <f t="shared" ref="S265" si="813">+SUM(H258:H265)+SUM(G266:G269)</f>
        <v>49.405239999999999</v>
      </c>
      <c r="T265" s="107"/>
      <c r="U265" s="119"/>
      <c r="V265" s="115"/>
    </row>
    <row r="266" spans="1:22" x14ac:dyDescent="0.25">
      <c r="A266" s="91" t="s">
        <v>6</v>
      </c>
      <c r="B266" s="230">
        <f>+'[1]6.EXPORTACION VARIETAL'!R325/1000</f>
        <v>3.24614</v>
      </c>
      <c r="C266" s="162">
        <f>+'[1]6.EXPORTACION VARIETAL'!R337/1000</f>
        <v>2.6880000000000002</v>
      </c>
      <c r="D266" s="162">
        <f>+'[1]6.EXPORTACION VARIETAL'!R349/1000</f>
        <v>3.0739999999999998</v>
      </c>
      <c r="E266" s="162">
        <f>+'[1]6.EXPORTACION VARIETAL'!R361/1000</f>
        <v>3.024</v>
      </c>
      <c r="F266" s="162">
        <f>+'[1]6.EXPORTACION VARIETAL'!R373/1000</f>
        <v>3.5920000000000001</v>
      </c>
      <c r="G266" s="162">
        <f>+'[1]6.EXPORTACION VARIETAL'!R385/1000</f>
        <v>4.702</v>
      </c>
      <c r="H266" s="231">
        <f>+'[1]6.EXPORTACION VARIETAL'!R397/1000</f>
        <v>3.5761599999999998</v>
      </c>
      <c r="I266" s="230"/>
      <c r="J266" s="93"/>
      <c r="K266" s="2"/>
      <c r="L266" s="91" t="s">
        <v>6</v>
      </c>
      <c r="M266" s="106">
        <f>+SUM('[1]6.EXPORTACION VARIETAL'!R314:R325)/1000</f>
        <v>36.898737912599998</v>
      </c>
      <c r="N266" s="6">
        <f t="shared" ref="N266:Q266" si="814">+SUM(C258:C266)+SUM(B267:B269)</f>
        <v>35.77111</v>
      </c>
      <c r="O266" s="6">
        <f t="shared" si="814"/>
        <v>34.676000000000002</v>
      </c>
      <c r="P266" s="6">
        <f t="shared" si="814"/>
        <v>36.350999999999999</v>
      </c>
      <c r="Q266" s="6">
        <f t="shared" si="814"/>
        <v>40.465999999999994</v>
      </c>
      <c r="R266" s="6">
        <f t="shared" ref="R266" si="815">+SUM(G258:G266)+SUM(F267:F269)</f>
        <v>45.812000000000005</v>
      </c>
      <c r="S266" s="107">
        <f t="shared" ref="S266" si="816">+SUM(H258:H266)+SUM(G267:G269)</f>
        <v>48.279400000000003</v>
      </c>
      <c r="T266" s="107"/>
      <c r="U266" s="119"/>
      <c r="V266" s="115"/>
    </row>
    <row r="267" spans="1:22" x14ac:dyDescent="0.25">
      <c r="A267" s="91" t="s">
        <v>7</v>
      </c>
      <c r="B267" s="230">
        <f>+'[1]6.EXPORTACION VARIETAL'!R326/1000</f>
        <v>3.4851100000000002</v>
      </c>
      <c r="C267" s="162">
        <f>+'[1]6.EXPORTACION VARIETAL'!R338/1000</f>
        <v>3.266</v>
      </c>
      <c r="D267" s="162">
        <f>+'[1]6.EXPORTACION VARIETAL'!R350/1000</f>
        <v>3.6150000000000002</v>
      </c>
      <c r="E267" s="162">
        <f>+'[1]6.EXPORTACION VARIETAL'!R362/1000</f>
        <v>3.3290000000000002</v>
      </c>
      <c r="F267" s="162">
        <f>+'[1]6.EXPORTACION VARIETAL'!R374/1000</f>
        <v>3.6579999999999999</v>
      </c>
      <c r="G267" s="162">
        <f>+'[1]6.EXPORTACION VARIETAL'!R386/1000</f>
        <v>4.0860000000000003</v>
      </c>
      <c r="H267" s="231">
        <f>+'[1]6.EXPORTACION VARIETAL'!R398/1000</f>
        <v>3.3467600000000002</v>
      </c>
      <c r="I267" s="230"/>
      <c r="J267" s="93"/>
      <c r="K267" s="2"/>
      <c r="L267" s="91" t="s">
        <v>7</v>
      </c>
      <c r="M267" s="106">
        <f>+SUM('[1]6.EXPORTACION VARIETAL'!R315:R326)/1000</f>
        <v>36.858147912599996</v>
      </c>
      <c r="N267" s="6">
        <f t="shared" ref="N267:Q267" si="817">+SUM(C258:C267)+SUM(B268:B269)</f>
        <v>35.552</v>
      </c>
      <c r="O267" s="6">
        <f t="shared" si="817"/>
        <v>35.025000000000006</v>
      </c>
      <c r="P267" s="6">
        <f t="shared" si="817"/>
        <v>36.064999999999998</v>
      </c>
      <c r="Q267" s="6">
        <f t="shared" si="817"/>
        <v>40.795000000000002</v>
      </c>
      <c r="R267" s="6">
        <f t="shared" ref="R267" si="818">+SUM(G258:G267)+SUM(F268:F269)</f>
        <v>46.24</v>
      </c>
      <c r="S267" s="107">
        <f t="shared" ref="S267" si="819">+SUM(H258:H267)+SUM(G268:G269)</f>
        <v>47.54016</v>
      </c>
      <c r="T267" s="92"/>
      <c r="U267" s="119"/>
      <c r="V267" s="115"/>
    </row>
    <row r="268" spans="1:22" x14ac:dyDescent="0.25">
      <c r="A268" s="91" t="s">
        <v>8</v>
      </c>
      <c r="B268" s="230">
        <f>+'[1]6.EXPORTACION VARIETAL'!R327/1000</f>
        <v>2.6869999999999998</v>
      </c>
      <c r="C268" s="162">
        <f>+'[1]6.EXPORTACION VARIETAL'!R339/1000</f>
        <v>2.702</v>
      </c>
      <c r="D268" s="162">
        <f>+'[1]6.EXPORTACION VARIETAL'!R351/1000</f>
        <v>2.645</v>
      </c>
      <c r="E268" s="162">
        <f>+'[1]6.EXPORTACION VARIETAL'!R363/1000</f>
        <v>2.7330000000000001</v>
      </c>
      <c r="F268" s="162">
        <f>+'[1]6.EXPORTACION VARIETAL'!R375/1000</f>
        <v>3.105</v>
      </c>
      <c r="G268" s="162">
        <f>+'[1]6.EXPORTACION VARIETAL'!R387/1000</f>
        <v>3.65</v>
      </c>
      <c r="H268" s="231">
        <f>+'[1]6.EXPORTACION VARIETAL'!R399/1000</f>
        <v>3.0110000000000001</v>
      </c>
      <c r="I268" s="230"/>
      <c r="J268" s="93"/>
      <c r="K268" s="2"/>
      <c r="L268" s="91" t="s">
        <v>8</v>
      </c>
      <c r="M268" s="106">
        <f>+SUM('[1]6.EXPORTACION VARIETAL'!R316:R327)/1000</f>
        <v>36.996607912599998</v>
      </c>
      <c r="N268" s="6">
        <f t="shared" ref="N268:Q268" si="820">+SUM(C258:C268)+SUM(B269)</f>
        <v>35.567</v>
      </c>
      <c r="O268" s="6">
        <f t="shared" si="820"/>
        <v>34.968000000000011</v>
      </c>
      <c r="P268" s="6">
        <f t="shared" si="820"/>
        <v>36.152999999999999</v>
      </c>
      <c r="Q268" s="6">
        <f t="shared" si="820"/>
        <v>41.166999999999994</v>
      </c>
      <c r="R268" s="6">
        <f t="shared" ref="R268" si="821">+SUM(G258:G268)+SUM(F269)</f>
        <v>46.785000000000004</v>
      </c>
      <c r="S268" s="107">
        <f t="shared" ref="S268" si="822">+SUM(H258:H268)+SUM(G269)</f>
        <v>46.901160000000004</v>
      </c>
      <c r="T268" s="92"/>
      <c r="U268" s="119"/>
      <c r="V268" s="115"/>
    </row>
    <row r="269" spans="1:22" x14ac:dyDescent="0.25">
      <c r="A269" s="91" t="s">
        <v>9</v>
      </c>
      <c r="B269" s="230">
        <f>+'[1]6.EXPORTACION VARIETAL'!R328/1000</f>
        <v>2.8650000000000002</v>
      </c>
      <c r="C269" s="162">
        <f>+'[1]6.EXPORTACION VARIETAL'!R340/1000</f>
        <v>2.6880000000000002</v>
      </c>
      <c r="D269" s="162">
        <f>+'[1]6.EXPORTACION VARIETAL'!R352/1000</f>
        <v>2.5649999999999999</v>
      </c>
      <c r="E269" s="162">
        <f>+'[1]6.EXPORTACION VARIETAL'!R364/1000</f>
        <v>3.2349999999999999</v>
      </c>
      <c r="F269" s="162">
        <f>+'[1]6.EXPORTACION VARIETAL'!R376/1000</f>
        <v>3.2519999999999998</v>
      </c>
      <c r="G269" s="162">
        <f>+'[1]6.EXPORTACION VARIETAL'!R388/1000</f>
        <v>5.0739999999999998</v>
      </c>
      <c r="H269" s="231">
        <f>+'[1]6.EXPORTACION VARIETAL'!R400/1000</f>
        <v>3.0030000000000001</v>
      </c>
      <c r="I269" s="230"/>
      <c r="J269" s="93"/>
      <c r="K269" s="2"/>
      <c r="L269" s="91" t="s">
        <v>9</v>
      </c>
      <c r="M269" s="106">
        <f>+SUM('[1]6.EXPORTACION VARIETAL'!R317:R328)/1000</f>
        <v>37.492359999999998</v>
      </c>
      <c r="N269" s="6">
        <f t="shared" ref="N269:Q269" si="823">+SUM(C258:C269)</f>
        <v>35.39</v>
      </c>
      <c r="O269" s="6">
        <f t="shared" si="823"/>
        <v>34.845000000000006</v>
      </c>
      <c r="P269" s="6">
        <f t="shared" si="823"/>
        <v>36.823</v>
      </c>
      <c r="Q269" s="6">
        <f t="shared" si="823"/>
        <v>41.183999999999997</v>
      </c>
      <c r="R269" s="6">
        <f t="shared" ref="R269" si="824">+SUM(G258:G269)</f>
        <v>48.606999999999999</v>
      </c>
      <c r="S269" s="107">
        <f t="shared" ref="S269" si="825">+SUM(H258:H269)</f>
        <v>44.830160000000006</v>
      </c>
      <c r="T269" s="92"/>
      <c r="U269" s="119"/>
      <c r="V269" s="115"/>
    </row>
    <row r="270" spans="1:22" ht="25.5" x14ac:dyDescent="0.25">
      <c r="A270" s="94" t="s">
        <v>13</v>
      </c>
      <c r="B270" s="232">
        <f>SUM(B258:B269)</f>
        <v>37.492360000000005</v>
      </c>
      <c r="C270" s="233">
        <f t="shared" ref="C270:G270" si="826">SUM(C258:C269)</f>
        <v>35.39</v>
      </c>
      <c r="D270" s="233">
        <f t="shared" si="826"/>
        <v>34.845000000000006</v>
      </c>
      <c r="E270" s="233">
        <f t="shared" si="826"/>
        <v>36.823</v>
      </c>
      <c r="F270" s="233">
        <f t="shared" si="826"/>
        <v>41.183999999999997</v>
      </c>
      <c r="G270" s="233">
        <f t="shared" si="826"/>
        <v>48.606999999999999</v>
      </c>
      <c r="H270" s="234">
        <f t="shared" ref="H270" si="827">SUM(H258:H269)</f>
        <v>44.830160000000006</v>
      </c>
      <c r="I270" s="232"/>
      <c r="J270" s="96"/>
      <c r="K270" s="3"/>
      <c r="L270" s="94" t="s">
        <v>14</v>
      </c>
      <c r="M270" s="108">
        <f>+AVERAGE(M258:M269)</f>
        <v>37.123181282349996</v>
      </c>
      <c r="N270" s="85">
        <f>+AVERAGE(N258:N269)</f>
        <v>36.305786666666677</v>
      </c>
      <c r="O270" s="85">
        <f t="shared" ref="O270:T270" si="828">+AVERAGE(O258:O269)</f>
        <v>35.023416666666677</v>
      </c>
      <c r="P270" s="85">
        <f t="shared" si="828"/>
        <v>35.677916666666668</v>
      </c>
      <c r="Q270" s="85">
        <f t="shared" si="828"/>
        <v>39.135583333333329</v>
      </c>
      <c r="R270" s="85">
        <f t="shared" si="828"/>
        <v>44.672166666666669</v>
      </c>
      <c r="S270" s="109">
        <f t="shared" si="828"/>
        <v>48.613750000000003</v>
      </c>
      <c r="T270" s="95">
        <f t="shared" si="828"/>
        <v>41.361748571428571</v>
      </c>
      <c r="U270" s="121">
        <f t="shared" ref="U270" si="829">+T270/S270-1</f>
        <v>-0.14917593126577222</v>
      </c>
      <c r="V270" s="178">
        <f t="shared" ref="V270" si="830">+POWER(T270/O270,0.2)-1</f>
        <v>3.3827489496951468E-2</v>
      </c>
    </row>
    <row r="271" spans="1:22" ht="25.5" x14ac:dyDescent="0.25">
      <c r="A271" s="97" t="s">
        <v>15</v>
      </c>
      <c r="B271" s="110">
        <f>+B270/B$324</f>
        <v>4.9690843404903394E-2</v>
      </c>
      <c r="C271" s="86">
        <f t="shared" ref="C271" si="831">+C270/C$324</f>
        <v>4.7886576874260865E-2</v>
      </c>
      <c r="D271" s="86">
        <f t="shared" ref="D271" si="832">+D270/D$324</f>
        <v>4.725309596263691E-2</v>
      </c>
      <c r="E271" s="86">
        <f t="shared" ref="E271" si="833">+E270/E$324</f>
        <v>5.0954030257198635E-2</v>
      </c>
      <c r="F271" s="86">
        <f t="shared" ref="F271:G271" si="834">+F270/F$324</f>
        <v>5.7724491140333407E-2</v>
      </c>
      <c r="G271" s="86">
        <f t="shared" si="834"/>
        <v>5.9364500500128849E-2</v>
      </c>
      <c r="H271" s="248">
        <f t="shared" ref="H271" si="835">+H270/H$324</f>
        <v>5.9699280761399492E-2</v>
      </c>
      <c r="I271" s="209"/>
      <c r="J271" s="99"/>
      <c r="K271" s="3"/>
      <c r="L271" s="97" t="s">
        <v>15</v>
      </c>
      <c r="M271" s="110">
        <f>+M270/M$324</f>
        <v>5.0391811449346E-2</v>
      </c>
      <c r="N271" s="86">
        <f t="shared" ref="N271" si="836">+N270/N$324</f>
        <v>4.8713693462998031E-2</v>
      </c>
      <c r="O271" s="86">
        <f t="shared" ref="O271" si="837">+O270/O$324</f>
        <v>4.7341843159960276E-2</v>
      </c>
      <c r="P271" s="86">
        <f t="shared" ref="P271" si="838">+P270/P$324</f>
        <v>4.8396402522963518E-2</v>
      </c>
      <c r="Q271" s="86">
        <f t="shared" ref="Q271:T271" si="839">+Q270/Q$324</f>
        <v>5.5202455944895687E-2</v>
      </c>
      <c r="R271" s="86">
        <f t="shared" si="839"/>
        <v>5.8006208497122985E-2</v>
      </c>
      <c r="S271" s="111">
        <f t="shared" si="839"/>
        <v>6.1038299279298887E-2</v>
      </c>
      <c r="T271" s="98">
        <f t="shared" si="839"/>
        <v>5.828510300015078E-2</v>
      </c>
      <c r="U271" s="120"/>
      <c r="V271" s="116"/>
    </row>
    <row r="272" spans="1:22" ht="26.25" thickBot="1" x14ac:dyDescent="0.3">
      <c r="A272" s="100" t="s">
        <v>12</v>
      </c>
      <c r="B272" s="112"/>
      <c r="C272" s="87">
        <f>+C270/B270-1</f>
        <v>-5.6074357549111498E-2</v>
      </c>
      <c r="D272" s="87">
        <f t="shared" ref="D272" si="840">+D270/C270-1</f>
        <v>-1.5399830460581909E-2</v>
      </c>
      <c r="E272" s="87">
        <f t="shared" ref="E272" si="841">+E270/D270-1</f>
        <v>5.676567656765652E-2</v>
      </c>
      <c r="F272" s="87">
        <f t="shared" ref="F272:H272" si="842">+F270/E270-1</f>
        <v>0.11843141514814093</v>
      </c>
      <c r="G272" s="87">
        <f t="shared" si="842"/>
        <v>0.18023989898989901</v>
      </c>
      <c r="H272" s="113">
        <f t="shared" si="842"/>
        <v>-7.7701565618120694E-2</v>
      </c>
      <c r="I272" s="204"/>
      <c r="J272" s="103"/>
      <c r="K272" s="2"/>
      <c r="L272" s="100" t="s">
        <v>12</v>
      </c>
      <c r="M272" s="112"/>
      <c r="N272" s="87">
        <f>+N270/M270-1</f>
        <v>-2.2018442047474718E-2</v>
      </c>
      <c r="O272" s="87">
        <f t="shared" ref="O272" si="843">+O270/N270-1</f>
        <v>-3.5321366584720737E-2</v>
      </c>
      <c r="P272" s="87">
        <f t="shared" ref="P272" si="844">+P270/O270-1</f>
        <v>1.8687497174509238E-2</v>
      </c>
      <c r="Q272" s="87">
        <f t="shared" ref="Q272" si="845">+Q270/P270-1</f>
        <v>9.6913356768308923E-2</v>
      </c>
      <c r="R272" s="87">
        <f t="shared" ref="R272" si="846">+R270/Q270-1</f>
        <v>0.14147184893543185</v>
      </c>
      <c r="S272" s="113">
        <f t="shared" ref="S272" si="847">+S270/R270-1</f>
        <v>8.8233538407584078E-2</v>
      </c>
      <c r="T272" s="102">
        <f t="shared" ref="T272" si="848">+T270/S270-1</f>
        <v>-0.14917593126577222</v>
      </c>
      <c r="U272" s="101"/>
      <c r="V272" s="117"/>
    </row>
    <row r="273" spans="1:22" ht="15.75" thickBot="1" x14ac:dyDescent="0.3"/>
    <row r="274" spans="1:22" ht="15.75" thickBot="1" x14ac:dyDescent="0.3">
      <c r="A274" s="284" t="s">
        <v>77</v>
      </c>
      <c r="B274" s="285"/>
      <c r="C274" s="285"/>
      <c r="D274" s="285"/>
      <c r="E274" s="285"/>
      <c r="F274" s="285"/>
      <c r="G274" s="285"/>
      <c r="H274" s="285"/>
      <c r="I274" s="285"/>
      <c r="J274" s="286"/>
      <c r="K274" s="2"/>
      <c r="L274" s="284" t="s">
        <v>78</v>
      </c>
      <c r="M274" s="285"/>
      <c r="N274" s="285"/>
      <c r="O274" s="285"/>
      <c r="P274" s="285"/>
      <c r="Q274" s="285"/>
      <c r="R274" s="285"/>
      <c r="S274" s="285"/>
      <c r="T274" s="285"/>
      <c r="U274" s="285"/>
      <c r="V274" s="286"/>
    </row>
    <row r="275" spans="1:22" ht="38.25" x14ac:dyDescent="0.25">
      <c r="A275" s="88"/>
      <c r="B275" s="104">
        <v>2016</v>
      </c>
      <c r="C275" s="84">
        <f>+B275+1</f>
        <v>2017</v>
      </c>
      <c r="D275" s="84">
        <f t="shared" ref="D275" si="849">+C275+1</f>
        <v>2018</v>
      </c>
      <c r="E275" s="84">
        <f t="shared" ref="E275" si="850">+D275+1</f>
        <v>2019</v>
      </c>
      <c r="F275" s="84">
        <f t="shared" ref="F275" si="851">+E275+1</f>
        <v>2020</v>
      </c>
      <c r="G275" s="84">
        <f t="shared" ref="G275" si="852">+F275+1</f>
        <v>2021</v>
      </c>
      <c r="H275" s="105">
        <v>2022</v>
      </c>
      <c r="I275" s="104">
        <v>2023</v>
      </c>
      <c r="J275" s="90" t="s">
        <v>16</v>
      </c>
      <c r="K275" s="2"/>
      <c r="L275" s="88"/>
      <c r="M275" s="104">
        <v>2016</v>
      </c>
      <c r="N275" s="84">
        <f>+M275+1</f>
        <v>2017</v>
      </c>
      <c r="O275" s="84">
        <f t="shared" ref="O275" si="853">+N275+1</f>
        <v>2018</v>
      </c>
      <c r="P275" s="84">
        <f t="shared" ref="P275" si="854">+O275+1</f>
        <v>2019</v>
      </c>
      <c r="Q275" s="84">
        <f t="shared" ref="Q275" si="855">+P275+1</f>
        <v>2020</v>
      </c>
      <c r="R275" s="84">
        <f t="shared" ref="R275" si="856">+Q275+1</f>
        <v>2021</v>
      </c>
      <c r="S275" s="105">
        <v>2022</v>
      </c>
      <c r="T275" s="89">
        <v>2023</v>
      </c>
      <c r="U275" s="118" t="s">
        <v>16</v>
      </c>
      <c r="V275" s="114" t="s">
        <v>21</v>
      </c>
    </row>
    <row r="276" spans="1:22" x14ac:dyDescent="0.25">
      <c r="A276" s="91" t="s">
        <v>10</v>
      </c>
      <c r="B276" s="230">
        <f>+'[1]6.EXPORTACION VARIETAL'!S317/1000</f>
        <v>0.88024000000000002</v>
      </c>
      <c r="C276" s="162">
        <f>+'[1]6.EXPORTACION VARIETAL'!S329/1000</f>
        <v>0.998</v>
      </c>
      <c r="D276" s="162">
        <f>+'[1]6.EXPORTACION VARIETAL'!S341/1000</f>
        <v>1.0369999999999999</v>
      </c>
      <c r="E276" s="162">
        <f>+'[1]6.EXPORTACION VARIETAL'!S353/1000</f>
        <v>0.79800000000000004</v>
      </c>
      <c r="F276" s="162">
        <f>+'[1]6.EXPORTACION VARIETAL'!S365/1000</f>
        <v>0.82299999999999995</v>
      </c>
      <c r="G276" s="162">
        <f>+'[1]6.EXPORTACION VARIETAL'!S377/1000</f>
        <v>0.69299999999999995</v>
      </c>
      <c r="H276" s="231">
        <f>+'[1]6.EXPORTACION VARIETAL'!S389/1000</f>
        <v>0.85099999999999998</v>
      </c>
      <c r="I276" s="230">
        <f>+'[1]6.EXPORTACION VARIETAL'!S401/1000</f>
        <v>0.78800000000000003</v>
      </c>
      <c r="J276" s="93">
        <f>+I276/H276-1</f>
        <v>-7.4030552291421747E-2</v>
      </c>
      <c r="K276" s="2"/>
      <c r="L276" s="91" t="s">
        <v>10</v>
      </c>
      <c r="M276" s="106">
        <f>+SUM('[1]6.EXPORTACION VARIETAL'!S306:S317)/1000</f>
        <v>16.145</v>
      </c>
      <c r="N276" s="6">
        <f>+SUM(C276)+SUM(B277:B287)</f>
        <v>16.014680000000002</v>
      </c>
      <c r="O276" s="6">
        <f>+SUM(D276)+SUM(C277:C287)</f>
        <v>14.431000000000001</v>
      </c>
      <c r="P276" s="6">
        <f>+SUM(E276)+SUM(D277:D287)</f>
        <v>13.268999999999998</v>
      </c>
      <c r="Q276" s="6">
        <f t="shared" ref="Q276" si="857">+SUM(F276)+SUM(E277:E287)</f>
        <v>12.779</v>
      </c>
      <c r="R276" s="6">
        <f t="shared" ref="R276" si="858">+SUM(G276)+SUM(F277:F287)</f>
        <v>11.339</v>
      </c>
      <c r="S276" s="107">
        <f t="shared" ref="S276" si="859">+SUM(H276)+SUM(G277:G287)</f>
        <v>13.016999999999999</v>
      </c>
      <c r="T276" s="92">
        <f t="shared" ref="T276" si="860">+SUM(I276)+SUM(H277:H287)</f>
        <v>12.19835</v>
      </c>
      <c r="U276" s="119">
        <f>+T276/S276-1</f>
        <v>-6.2890835061842232E-2</v>
      </c>
      <c r="V276" s="115">
        <f>+POWER(T276/O276,0.2)-1</f>
        <v>-3.3056868781080273E-2</v>
      </c>
    </row>
    <row r="277" spans="1:22" x14ac:dyDescent="0.25">
      <c r="A277" s="91" t="s">
        <v>11</v>
      </c>
      <c r="B277" s="230">
        <f>+'[1]6.EXPORTACION VARIETAL'!S318/1000</f>
        <v>1.1552100000000001</v>
      </c>
      <c r="C277" s="162">
        <f>+'[1]6.EXPORTACION VARIETAL'!S330/1000</f>
        <v>0.751</v>
      </c>
      <c r="D277" s="162">
        <f>+'[1]6.EXPORTACION VARIETAL'!S342/1000</f>
        <v>0.65500000000000003</v>
      </c>
      <c r="E277" s="162">
        <f>+'[1]6.EXPORTACION VARIETAL'!S354/1000</f>
        <v>1.0189999999999999</v>
      </c>
      <c r="F277" s="162">
        <f>+'[1]6.EXPORTACION VARIETAL'!S366/1000</f>
        <v>0.73</v>
      </c>
      <c r="G277" s="162">
        <f>+'[1]6.EXPORTACION VARIETAL'!S378/1000</f>
        <v>0.76500000000000001</v>
      </c>
      <c r="H277" s="231">
        <f>+'[1]6.EXPORTACION VARIETAL'!S390/1000</f>
        <v>0.70660000000000001</v>
      </c>
      <c r="I277" s="230">
        <f>+'[1]6.EXPORTACION VARIETAL'!S402/1000</f>
        <v>0.40799999999999997</v>
      </c>
      <c r="J277" s="93">
        <f>+I277/H277-1</f>
        <v>-0.42258703651287866</v>
      </c>
      <c r="K277" s="2"/>
      <c r="L277" s="91" t="s">
        <v>11</v>
      </c>
      <c r="M277" s="106">
        <f>+SUM('[1]6.EXPORTACION VARIETAL'!S307:S318)/1000</f>
        <v>16.063209999999998</v>
      </c>
      <c r="N277" s="6">
        <f>+SUM(C276:C277)+SUM(B278:B287)</f>
        <v>15.610469999999999</v>
      </c>
      <c r="O277" s="6">
        <f>+SUM(D276:D277)+SUM(C278:C287)</f>
        <v>14.334999999999999</v>
      </c>
      <c r="P277" s="6">
        <f>+SUM(E276:E277)+SUM(D278:D287)</f>
        <v>13.632999999999999</v>
      </c>
      <c r="Q277" s="6">
        <f t="shared" ref="Q277" si="861">+SUM(F276:F277)+SUM(E278:E287)</f>
        <v>12.490000000000002</v>
      </c>
      <c r="R277" s="6">
        <f t="shared" ref="R277" si="862">+SUM(G276:G277)+SUM(F278:F287)</f>
        <v>11.374000000000001</v>
      </c>
      <c r="S277" s="107">
        <f t="shared" ref="S277" si="863">+SUM(H276:H277)+SUM(G278:G287)</f>
        <v>12.958600000000001</v>
      </c>
      <c r="T277" s="92">
        <f t="shared" ref="T277" si="864">+SUM(I276:I277)+SUM(H278:H287)</f>
        <v>11.899749999999999</v>
      </c>
      <c r="U277" s="119">
        <f t="shared" ref="U277" si="865">+T277/S277-1</f>
        <v>-8.1710215609711034E-2</v>
      </c>
      <c r="V277" s="115">
        <f t="shared" ref="V277" si="866">+POWER(T277/O277,0.2)-1</f>
        <v>-3.6552557916036177E-2</v>
      </c>
    </row>
    <row r="278" spans="1:22" x14ac:dyDescent="0.25">
      <c r="A278" s="91" t="s">
        <v>0</v>
      </c>
      <c r="B278" s="230">
        <f>+'[1]6.EXPORTACION VARIETAL'!S319/1000</f>
        <v>1.5777699999999999</v>
      </c>
      <c r="C278" s="162">
        <f>+'[1]6.EXPORTACION VARIETAL'!S331/1000</f>
        <v>1.2589999999999999</v>
      </c>
      <c r="D278" s="162">
        <f>+'[1]6.EXPORTACION VARIETAL'!S343/1000</f>
        <v>1.3660000000000001</v>
      </c>
      <c r="E278" s="162">
        <f>+'[1]6.EXPORTACION VARIETAL'!S355/1000</f>
        <v>1.23</v>
      </c>
      <c r="F278" s="162">
        <f>+'[1]6.EXPORTACION VARIETAL'!S367/1000</f>
        <v>0.78900000000000003</v>
      </c>
      <c r="G278" s="162">
        <f>+'[1]6.EXPORTACION VARIETAL'!S379/1000</f>
        <v>1.08</v>
      </c>
      <c r="H278" s="231">
        <f>+'[1]6.EXPORTACION VARIETAL'!S391/1000</f>
        <v>0.7923</v>
      </c>
      <c r="I278" s="230">
        <f>+'[1]6.EXPORTACION VARIETAL'!S403/1000</f>
        <v>0.77800000000000002</v>
      </c>
      <c r="J278" s="93">
        <f>+I278/H278-1</f>
        <v>-1.8048718919601137E-2</v>
      </c>
      <c r="K278" s="2"/>
      <c r="L278" s="91" t="s">
        <v>0</v>
      </c>
      <c r="M278" s="106">
        <f>+SUM('[1]6.EXPORTACION VARIETAL'!S308:S319)/1000</f>
        <v>16.477979999999999</v>
      </c>
      <c r="N278" s="6">
        <f>+SUM(C276:C278)+SUM(B279:B287)</f>
        <v>15.291699999999999</v>
      </c>
      <c r="O278" s="6">
        <f>+SUM(D276:D278)+SUM(C279:C287)</f>
        <v>14.442</v>
      </c>
      <c r="P278" s="6">
        <f>+SUM(E276:E278)+SUM(D279:D287)</f>
        <v>13.497</v>
      </c>
      <c r="Q278" s="6">
        <f t="shared" ref="Q278" si="867">+SUM(F276:F278)+SUM(E279:E287)</f>
        <v>12.049000000000001</v>
      </c>
      <c r="R278" s="6">
        <f t="shared" ref="R278" si="868">+SUM(G276:G278)+SUM(F279:F287)</f>
        <v>11.664999999999999</v>
      </c>
      <c r="S278" s="107">
        <f t="shared" ref="S278" si="869">+SUM(H276:H278)+SUM(G279:G287)</f>
        <v>12.6709</v>
      </c>
      <c r="T278" s="92">
        <f t="shared" ref="T278" si="870">+SUM(I276:I278)+SUM(H279:H287)</f>
        <v>11.885450000000002</v>
      </c>
      <c r="U278" s="119">
        <f>+T278/S278-1</f>
        <v>-6.1988493319337756E-2</v>
      </c>
      <c r="V278" s="115">
        <f>+POWER(T278/O278,0.2)-1</f>
        <v>-3.8215756922681088E-2</v>
      </c>
    </row>
    <row r="279" spans="1:22" x14ac:dyDescent="0.25">
      <c r="A279" s="91" t="s">
        <v>1</v>
      </c>
      <c r="B279" s="230">
        <f>+'[1]6.EXPORTACION VARIETAL'!S320/1000</f>
        <v>1.9185999999999999</v>
      </c>
      <c r="C279" s="162">
        <f>+'[1]6.EXPORTACION VARIETAL'!S332/1000</f>
        <v>1.2549999999999999</v>
      </c>
      <c r="D279" s="162">
        <f>+'[1]6.EXPORTACION VARIETAL'!S344/1000</f>
        <v>1.0089999999999999</v>
      </c>
      <c r="E279" s="162">
        <f>+'[1]6.EXPORTACION VARIETAL'!S356/1000</f>
        <v>0.93300000000000005</v>
      </c>
      <c r="F279" s="162">
        <f>+'[1]6.EXPORTACION VARIETAL'!S368/1000</f>
        <v>1.1890000000000001</v>
      </c>
      <c r="G279" s="162">
        <f>+'[1]6.EXPORTACION VARIETAL'!S380/1000</f>
        <v>0.77700000000000002</v>
      </c>
      <c r="H279" s="231">
        <f>+'[1]6.EXPORTACION VARIETAL'!S392/1000</f>
        <v>0.98080000000000001</v>
      </c>
      <c r="I279" s="230">
        <f>+'[1]6.EXPORTACION VARIETAL'!S404/1000</f>
        <v>0.51600000000000001</v>
      </c>
      <c r="J279" s="93">
        <f>+I279/H279-1</f>
        <v>-0.47389885807504073</v>
      </c>
      <c r="K279" s="2"/>
      <c r="L279" s="91" t="s">
        <v>1</v>
      </c>
      <c r="M279" s="106">
        <f>+SUM('[1]6.EXPORTACION VARIETAL'!S309:S320)/1000</f>
        <v>16.765579999999996</v>
      </c>
      <c r="N279" s="6">
        <f t="shared" ref="N279:Q279" si="871">+SUM(C276:C279)+SUM(B280:B287)</f>
        <v>14.6281</v>
      </c>
      <c r="O279" s="6">
        <f t="shared" si="871"/>
        <v>14.196</v>
      </c>
      <c r="P279" s="6">
        <f t="shared" si="871"/>
        <v>13.420999999999999</v>
      </c>
      <c r="Q279" s="6">
        <f t="shared" si="871"/>
        <v>12.305000000000001</v>
      </c>
      <c r="R279" s="6">
        <f t="shared" ref="R279" si="872">+SUM(G276:G279)+SUM(F280:F287)</f>
        <v>11.253</v>
      </c>
      <c r="S279" s="107">
        <f t="shared" ref="S279" si="873">+SUM(H276:H279)+SUM(G280:G287)</f>
        <v>12.874700000000001</v>
      </c>
      <c r="T279" s="92">
        <f t="shared" ref="T279" si="874">+SUM(I276:I279)+SUM(H280:H287)</f>
        <v>11.42065</v>
      </c>
      <c r="U279" s="119">
        <f>+T279/S279-1</f>
        <v>-0.1129385539080523</v>
      </c>
      <c r="V279" s="115">
        <f>+POWER(T279/O279,0.2)-1</f>
        <v>-4.2574552806439181E-2</v>
      </c>
    </row>
    <row r="280" spans="1:22" x14ac:dyDescent="0.25">
      <c r="A280" s="91" t="s">
        <v>2</v>
      </c>
      <c r="B280" s="230">
        <f>+'[1]6.EXPORTACION VARIETAL'!S321/1000</f>
        <v>1.1703399999999999</v>
      </c>
      <c r="C280" s="162">
        <f>+'[1]6.EXPORTACION VARIETAL'!S333/1000</f>
        <v>1.147</v>
      </c>
      <c r="D280" s="162">
        <f>+'[1]6.EXPORTACION VARIETAL'!S345/1000</f>
        <v>0.91400000000000003</v>
      </c>
      <c r="E280" s="162">
        <f>+'[1]6.EXPORTACION VARIETAL'!S357/1000</f>
        <v>1.0109999999999999</v>
      </c>
      <c r="F280" s="162">
        <f>+'[1]6.EXPORTACION VARIETAL'!S369/1000</f>
        <v>0.86899999999999999</v>
      </c>
      <c r="G280" s="162">
        <f>+'[1]6.EXPORTACION VARIETAL'!S381/1000</f>
        <v>0.85199999999999998</v>
      </c>
      <c r="H280" s="231">
        <f>+'[1]6.EXPORTACION VARIETAL'!S393/1000</f>
        <v>1.10249</v>
      </c>
      <c r="I280" s="230">
        <f>+'[1]6.EXPORTACION VARIETAL'!S405/1000</f>
        <v>0.80800000000000005</v>
      </c>
      <c r="J280" s="93">
        <f t="shared" ref="J280:J282" si="875">+I280/H280-1</f>
        <v>-0.26711353390960457</v>
      </c>
      <c r="K280" s="2"/>
      <c r="L280" s="91" t="s">
        <v>2</v>
      </c>
      <c r="M280" s="106">
        <f>+SUM('[1]6.EXPORTACION VARIETAL'!S310:S321)/1000</f>
        <v>16.505644824199997</v>
      </c>
      <c r="N280" s="6">
        <f t="shared" ref="N280:Q280" si="876">+SUM(C276:C280)+SUM(B281:B287)</f>
        <v>14.604760000000001</v>
      </c>
      <c r="O280" s="6">
        <f t="shared" si="876"/>
        <v>13.962999999999999</v>
      </c>
      <c r="P280" s="6">
        <f t="shared" si="876"/>
        <v>13.517999999999999</v>
      </c>
      <c r="Q280" s="6">
        <f t="shared" si="876"/>
        <v>12.163</v>
      </c>
      <c r="R280" s="6">
        <f t="shared" ref="R280" si="877">+SUM(G276:G280)+SUM(F281:F287)</f>
        <v>11.236000000000001</v>
      </c>
      <c r="S280" s="107">
        <f t="shared" ref="S280" si="878">+SUM(H276:H280)+SUM(G281:G287)</f>
        <v>13.12519</v>
      </c>
      <c r="T280" s="92">
        <f t="shared" ref="T280" si="879">+SUM(I276:I280)+SUM(H281:H287)</f>
        <v>11.12616</v>
      </c>
      <c r="U280" s="119">
        <f t="shared" ref="U280:U282" si="880">+T280/S280-1</f>
        <v>-0.15230484282513235</v>
      </c>
      <c r="V280" s="115">
        <f t="shared" ref="V280:V282" si="881">+POWER(T280/O280,0.2)-1</f>
        <v>-4.4406223616788254E-2</v>
      </c>
    </row>
    <row r="281" spans="1:22" x14ac:dyDescent="0.25">
      <c r="A281" s="91" t="s">
        <v>3</v>
      </c>
      <c r="B281" s="230">
        <f>+'[1]6.EXPORTACION VARIETAL'!S322/1000</f>
        <v>1.1816</v>
      </c>
      <c r="C281" s="162">
        <f>+'[1]6.EXPORTACION VARIETAL'!S334/1000</f>
        <v>1.157</v>
      </c>
      <c r="D281" s="162">
        <f>+'[1]6.EXPORTACION VARIETAL'!S346/1000</f>
        <v>1.252</v>
      </c>
      <c r="E281" s="162">
        <f>+'[1]6.EXPORTACION VARIETAL'!S358/1000</f>
        <v>0.91800000000000004</v>
      </c>
      <c r="F281" s="162">
        <f>+'[1]6.EXPORTACION VARIETAL'!S370/1000</f>
        <v>0.745</v>
      </c>
      <c r="G281" s="162">
        <f>+'[1]6.EXPORTACION VARIETAL'!S382/1000</f>
        <v>1.3080000000000001</v>
      </c>
      <c r="H281" s="231">
        <f>+'[1]6.EXPORTACION VARIETAL'!S394/1000</f>
        <v>1.0996600000000001</v>
      </c>
      <c r="I281" s="230">
        <f>+'[1]6.EXPORTACION VARIETAL'!S406/1000</f>
        <v>0.85</v>
      </c>
      <c r="J281" s="93">
        <f t="shared" si="875"/>
        <v>-0.22703381045050297</v>
      </c>
      <c r="K281" s="2"/>
      <c r="L281" s="91" t="s">
        <v>3</v>
      </c>
      <c r="M281" s="106">
        <f>+SUM('[1]6.EXPORTACION VARIETAL'!S311:S322)/1000</f>
        <v>16.1634148242</v>
      </c>
      <c r="N281" s="6">
        <f>+SUM(C276:C281)+SUM(B282:B287)</f>
        <v>14.580159999999999</v>
      </c>
      <c r="O281" s="6">
        <f>+SUM(D276:D281)+SUM(C282:C287)</f>
        <v>14.058</v>
      </c>
      <c r="P281" s="6">
        <f>+SUM(E276:E281)+SUM(D282:D287)</f>
        <v>13.184000000000001</v>
      </c>
      <c r="Q281" s="6">
        <f>+SUM(F276:F281)+SUM(E282:E287)</f>
        <v>11.990000000000002</v>
      </c>
      <c r="R281" s="6">
        <f>+SUM(G276:G281)+SUM(F282:F287)</f>
        <v>11.798999999999999</v>
      </c>
      <c r="S281" s="107">
        <f t="shared" ref="S281" si="882">+SUM(H276:H281)+SUM(G282:G287)</f>
        <v>12.91685</v>
      </c>
      <c r="T281" s="92">
        <f t="shared" ref="T281" si="883">+SUM(I276:I281)+SUM(H282:H287)</f>
        <v>10.8765</v>
      </c>
      <c r="U281" s="119">
        <f t="shared" si="880"/>
        <v>-0.15796033862745174</v>
      </c>
      <c r="V281" s="115">
        <f t="shared" si="881"/>
        <v>-5.0022924803876823E-2</v>
      </c>
    </row>
    <row r="282" spans="1:22" x14ac:dyDescent="0.25">
      <c r="A282" s="91" t="s">
        <v>4</v>
      </c>
      <c r="B282" s="230">
        <f>+'[1]6.EXPORTACION VARIETAL'!S323/1000</f>
        <v>1.1188399999999998</v>
      </c>
      <c r="C282" s="162">
        <f>+'[1]6.EXPORTACION VARIETAL'!S335/1000</f>
        <v>1.3089999999999999</v>
      </c>
      <c r="D282" s="162">
        <f>+'[1]6.EXPORTACION VARIETAL'!S347/1000</f>
        <v>1.266</v>
      </c>
      <c r="E282" s="162">
        <f>+'[1]6.EXPORTACION VARIETAL'!S359/1000</f>
        <v>1.46</v>
      </c>
      <c r="F282" s="162">
        <f>+'[1]6.EXPORTACION VARIETAL'!S371/1000</f>
        <v>0.91</v>
      </c>
      <c r="G282" s="162">
        <f>+'[1]6.EXPORTACION VARIETAL'!S383/1000</f>
        <v>1.1539999999999999</v>
      </c>
      <c r="H282" s="231">
        <f>+'[1]6.EXPORTACION VARIETAL'!S395/1000</f>
        <v>0.87912000000000001</v>
      </c>
      <c r="I282" s="230">
        <f>+'[1]6.EXPORTACION VARIETAL'!S407/1000</f>
        <v>0.90400000000000003</v>
      </c>
      <c r="J282" s="93">
        <f t="shared" si="875"/>
        <v>2.8301028301028319E-2</v>
      </c>
      <c r="K282" s="2"/>
      <c r="L282" s="91" t="s">
        <v>4</v>
      </c>
      <c r="M282" s="106">
        <f>+SUM('[1]6.EXPORTACION VARIETAL'!S312:S323)/1000</f>
        <v>15.9487148242</v>
      </c>
      <c r="N282" s="6">
        <f t="shared" ref="N282:Q282" si="884">+SUM(C276:C282)+SUM(B283:B287)</f>
        <v>14.770320000000002</v>
      </c>
      <c r="O282" s="6">
        <f t="shared" si="884"/>
        <v>14.015000000000001</v>
      </c>
      <c r="P282" s="6">
        <f t="shared" si="884"/>
        <v>13.378</v>
      </c>
      <c r="Q282" s="6">
        <f t="shared" si="884"/>
        <v>11.440000000000001</v>
      </c>
      <c r="R282" s="6">
        <f t="shared" ref="R282" si="885">+SUM(G276:G282)+SUM(F283:F287)</f>
        <v>12.042999999999999</v>
      </c>
      <c r="S282" s="107">
        <f t="shared" ref="S282" si="886">+SUM(H276:H282)+SUM(G283:G287)</f>
        <v>12.641970000000001</v>
      </c>
      <c r="T282" s="92">
        <f t="shared" ref="T282" si="887">+SUM(I276:I282)+SUM(H283:H287)</f>
        <v>10.90138</v>
      </c>
      <c r="U282" s="119">
        <f t="shared" si="880"/>
        <v>-0.13768344648816611</v>
      </c>
      <c r="V282" s="115">
        <f t="shared" si="881"/>
        <v>-4.9006222507139374E-2</v>
      </c>
    </row>
    <row r="283" spans="1:22" x14ac:dyDescent="0.25">
      <c r="A283" s="91" t="s">
        <v>5</v>
      </c>
      <c r="B283" s="230">
        <f>+'[1]6.EXPORTACION VARIETAL'!S324/1000</f>
        <v>1.77491</v>
      </c>
      <c r="C283" s="162">
        <f>+'[1]6.EXPORTACION VARIETAL'!S336/1000</f>
        <v>1.6060000000000001</v>
      </c>
      <c r="D283" s="162">
        <f>+'[1]6.EXPORTACION VARIETAL'!S348/1000</f>
        <v>1.6830000000000001</v>
      </c>
      <c r="E283" s="162">
        <f>+'[1]6.EXPORTACION VARIETAL'!S360/1000</f>
        <v>1.415</v>
      </c>
      <c r="F283" s="162">
        <f>+'[1]6.EXPORTACION VARIETAL'!S372/1000</f>
        <v>1.1830000000000001</v>
      </c>
      <c r="G283" s="162">
        <f>+'[1]6.EXPORTACION VARIETAL'!S384/1000</f>
        <v>1.294</v>
      </c>
      <c r="H283" s="231">
        <f>+'[1]6.EXPORTACION VARIETAL'!S396/1000</f>
        <v>1.3804799999999999</v>
      </c>
      <c r="I283" s="230"/>
      <c r="J283" s="93"/>
      <c r="K283" s="2"/>
      <c r="L283" s="91" t="s">
        <v>5</v>
      </c>
      <c r="M283" s="106">
        <f>+SUM('[1]6.EXPORTACION VARIETAL'!S313:S324)/1000</f>
        <v>16.234004824199999</v>
      </c>
      <c r="N283" s="6">
        <f t="shared" ref="N283:Q283" si="888">+SUM(C276:C283)+SUM(B284:B287)</f>
        <v>14.601410000000001</v>
      </c>
      <c r="O283" s="6">
        <f t="shared" si="888"/>
        <v>14.092000000000001</v>
      </c>
      <c r="P283" s="6">
        <f t="shared" si="888"/>
        <v>13.11</v>
      </c>
      <c r="Q283" s="6">
        <f t="shared" si="888"/>
        <v>11.208</v>
      </c>
      <c r="R283" s="6">
        <f t="shared" ref="R283" si="889">+SUM(G276:G283)+SUM(F284:F287)</f>
        <v>12.154</v>
      </c>
      <c r="S283" s="107">
        <f t="shared" ref="S283" si="890">+SUM(H276:H283)+SUM(G284:G287)</f>
        <v>12.72845</v>
      </c>
      <c r="T283" s="107"/>
      <c r="U283" s="119"/>
      <c r="V283" s="115"/>
    </row>
    <row r="284" spans="1:22" x14ac:dyDescent="0.25">
      <c r="A284" s="91" t="s">
        <v>6</v>
      </c>
      <c r="B284" s="230">
        <f>+'[1]6.EXPORTACION VARIETAL'!S325/1000</f>
        <v>1.3534900000000001</v>
      </c>
      <c r="C284" s="162">
        <f>+'[1]6.EXPORTACION VARIETAL'!S337/1000</f>
        <v>1.214</v>
      </c>
      <c r="D284" s="162">
        <f>+'[1]6.EXPORTACION VARIETAL'!S349/1000</f>
        <v>0.86299999999999999</v>
      </c>
      <c r="E284" s="162">
        <f>+'[1]6.EXPORTACION VARIETAL'!S361/1000</f>
        <v>0.95299999999999996</v>
      </c>
      <c r="F284" s="162">
        <f>+'[1]6.EXPORTACION VARIETAL'!S373/1000</f>
        <v>1.2270000000000001</v>
      </c>
      <c r="G284" s="162">
        <f>+'[1]6.EXPORTACION VARIETAL'!S385/1000</f>
        <v>1.4079999999999999</v>
      </c>
      <c r="H284" s="231">
        <f>+'[1]6.EXPORTACION VARIETAL'!S397/1000</f>
        <v>1.36686</v>
      </c>
      <c r="I284" s="230"/>
      <c r="J284" s="93"/>
      <c r="K284" s="2"/>
      <c r="L284" s="91" t="s">
        <v>6</v>
      </c>
      <c r="M284" s="106">
        <f>+SUM('[1]6.EXPORTACION VARIETAL'!S314:S325)/1000</f>
        <v>15.9810448242</v>
      </c>
      <c r="N284" s="6">
        <f t="shared" ref="N284:Q284" si="891">+SUM(C276:C284)+SUM(B285:B287)</f>
        <v>14.461920000000001</v>
      </c>
      <c r="O284" s="6">
        <f t="shared" si="891"/>
        <v>13.741</v>
      </c>
      <c r="P284" s="6">
        <f t="shared" si="891"/>
        <v>13.2</v>
      </c>
      <c r="Q284" s="6">
        <f t="shared" si="891"/>
        <v>11.481999999999999</v>
      </c>
      <c r="R284" s="6">
        <f t="shared" ref="R284" si="892">+SUM(G276:G284)+SUM(F285:F287)</f>
        <v>12.334999999999999</v>
      </c>
      <c r="S284" s="107">
        <f t="shared" ref="S284" si="893">+SUM(H276:H284)+SUM(G285:G287)</f>
        <v>12.687310000000002</v>
      </c>
      <c r="T284" s="107"/>
      <c r="U284" s="119"/>
      <c r="V284" s="115"/>
    </row>
    <row r="285" spans="1:22" x14ac:dyDescent="0.25">
      <c r="A285" s="91" t="s">
        <v>7</v>
      </c>
      <c r="B285" s="230">
        <f>+'[1]6.EXPORTACION VARIETAL'!S326/1000</f>
        <v>1.25892</v>
      </c>
      <c r="C285" s="162">
        <f>+'[1]6.EXPORTACION VARIETAL'!S338/1000</f>
        <v>1.3080000000000001</v>
      </c>
      <c r="D285" s="162">
        <f>+'[1]6.EXPORTACION VARIETAL'!S350/1000</f>
        <v>1.222</v>
      </c>
      <c r="E285" s="162">
        <f>+'[1]6.EXPORTACION VARIETAL'!S362/1000</f>
        <v>1.069</v>
      </c>
      <c r="F285" s="162">
        <f>+'[1]6.EXPORTACION VARIETAL'!S374/1000</f>
        <v>0.98799999999999999</v>
      </c>
      <c r="G285" s="162">
        <f>+'[1]6.EXPORTACION VARIETAL'!S386/1000</f>
        <v>0.98199999999999998</v>
      </c>
      <c r="H285" s="231">
        <f>+'[1]6.EXPORTACION VARIETAL'!S398/1000</f>
        <v>1.21204</v>
      </c>
      <c r="I285" s="230"/>
      <c r="J285" s="93"/>
      <c r="K285" s="2"/>
      <c r="L285" s="91" t="s">
        <v>7</v>
      </c>
      <c r="M285" s="106">
        <f>+SUM('[1]6.EXPORTACION VARIETAL'!S315:S326)/1000</f>
        <v>15.609804824200001</v>
      </c>
      <c r="N285" s="6">
        <f t="shared" ref="N285:Q285" si="894">+SUM(C276:C285)+SUM(B286:B287)</f>
        <v>14.511000000000001</v>
      </c>
      <c r="O285" s="6">
        <f t="shared" si="894"/>
        <v>13.654999999999999</v>
      </c>
      <c r="P285" s="6">
        <f t="shared" si="894"/>
        <v>13.046999999999997</v>
      </c>
      <c r="Q285" s="6">
        <f t="shared" si="894"/>
        <v>11.401</v>
      </c>
      <c r="R285" s="6">
        <f t="shared" ref="R285" si="895">+SUM(G276:G285)+SUM(F286:F287)</f>
        <v>12.328999999999999</v>
      </c>
      <c r="S285" s="107">
        <f t="shared" ref="S285" si="896">+SUM(H276:H285)+SUM(G286:G287)</f>
        <v>12.917350000000003</v>
      </c>
      <c r="T285" s="92"/>
      <c r="U285" s="119"/>
      <c r="V285" s="115"/>
    </row>
    <row r="286" spans="1:22" x14ac:dyDescent="0.25">
      <c r="A286" s="91" t="s">
        <v>8</v>
      </c>
      <c r="B286" s="230">
        <f>+'[1]6.EXPORTACION VARIETAL'!S327/1000</f>
        <v>1.2</v>
      </c>
      <c r="C286" s="162">
        <f>+'[1]6.EXPORTACION VARIETAL'!S339/1000</f>
        <v>1.266</v>
      </c>
      <c r="D286" s="162">
        <f>+'[1]6.EXPORTACION VARIETAL'!S351/1000</f>
        <v>1.1160000000000001</v>
      </c>
      <c r="E286" s="162">
        <f>+'[1]6.EXPORTACION VARIETAL'!S363/1000</f>
        <v>1.08</v>
      </c>
      <c r="F286" s="162">
        <f>+'[1]6.EXPORTACION VARIETAL'!S375/1000</f>
        <v>0.97899999999999998</v>
      </c>
      <c r="G286" s="162">
        <f>+'[1]6.EXPORTACION VARIETAL'!S387/1000</f>
        <v>1.2290000000000001</v>
      </c>
      <c r="H286" s="231">
        <f>+'[1]6.EXPORTACION VARIETAL'!S399/1000</f>
        <v>0.97099999999999997</v>
      </c>
      <c r="I286" s="230"/>
      <c r="J286" s="93"/>
      <c r="K286" s="2"/>
      <c r="L286" s="91" t="s">
        <v>8</v>
      </c>
      <c r="M286" s="106">
        <f>+SUM('[1]6.EXPORTACION VARIETAL'!S316:S327)/1000</f>
        <v>15.657204824200001</v>
      </c>
      <c r="N286" s="6">
        <f t="shared" ref="N286:Q286" si="897">+SUM(C276:C286)+SUM(B287)</f>
        <v>14.577000000000002</v>
      </c>
      <c r="O286" s="6">
        <f t="shared" si="897"/>
        <v>13.504999999999999</v>
      </c>
      <c r="P286" s="6">
        <f t="shared" si="897"/>
        <v>13.010999999999997</v>
      </c>
      <c r="Q286" s="6">
        <f t="shared" si="897"/>
        <v>11.299999999999999</v>
      </c>
      <c r="R286" s="6">
        <f t="shared" ref="R286" si="898">+SUM(G276:G286)+SUM(F287)</f>
        <v>12.578999999999997</v>
      </c>
      <c r="S286" s="107">
        <f t="shared" ref="S286" si="899">+SUM(H276:H286)+SUM(G287)</f>
        <v>12.659350000000002</v>
      </c>
      <c r="T286" s="92"/>
      <c r="U286" s="119"/>
      <c r="V286" s="115"/>
    </row>
    <row r="287" spans="1:22" x14ac:dyDescent="0.25">
      <c r="A287" s="91" t="s">
        <v>9</v>
      </c>
      <c r="B287" s="230">
        <f>+'[1]6.EXPORTACION VARIETAL'!S328/1000</f>
        <v>1.3069999999999999</v>
      </c>
      <c r="C287" s="162">
        <f>+'[1]6.EXPORTACION VARIETAL'!S340/1000</f>
        <v>1.1220000000000001</v>
      </c>
      <c r="D287" s="162">
        <f>+'[1]6.EXPORTACION VARIETAL'!S352/1000</f>
        <v>1.125</v>
      </c>
      <c r="E287" s="162">
        <f>+'[1]6.EXPORTACION VARIETAL'!S364/1000</f>
        <v>0.86799999999999999</v>
      </c>
      <c r="F287" s="162">
        <f>+'[1]6.EXPORTACION VARIETAL'!S376/1000</f>
        <v>1.0369999999999999</v>
      </c>
      <c r="G287" s="162">
        <f>+'[1]6.EXPORTACION VARIETAL'!S388/1000</f>
        <v>1.3169999999999999</v>
      </c>
      <c r="H287" s="231">
        <f>+'[1]6.EXPORTACION VARIETAL'!S400/1000</f>
        <v>0.91900000000000004</v>
      </c>
      <c r="I287" s="230"/>
      <c r="J287" s="93"/>
      <c r="K287" s="2"/>
      <c r="L287" s="91" t="s">
        <v>9</v>
      </c>
      <c r="M287" s="106">
        <f>+SUM('[1]6.EXPORTACION VARIETAL'!S317:S328)/1000</f>
        <v>15.89692</v>
      </c>
      <c r="N287" s="6">
        <f t="shared" ref="N287:Q287" si="900">+SUM(C276:C287)</f>
        <v>14.392000000000001</v>
      </c>
      <c r="O287" s="6">
        <f t="shared" si="900"/>
        <v>13.507999999999999</v>
      </c>
      <c r="P287" s="6">
        <f t="shared" si="900"/>
        <v>12.753999999999998</v>
      </c>
      <c r="Q287" s="6">
        <f t="shared" si="900"/>
        <v>11.468999999999998</v>
      </c>
      <c r="R287" s="6">
        <f t="shared" ref="R287" si="901">+SUM(G276:G287)</f>
        <v>12.858999999999998</v>
      </c>
      <c r="S287" s="107">
        <f t="shared" ref="S287" si="902">+SUM(H276:H287)</f>
        <v>12.261350000000002</v>
      </c>
      <c r="T287" s="92"/>
      <c r="U287" s="119"/>
      <c r="V287" s="115"/>
    </row>
    <row r="288" spans="1:22" ht="25.5" x14ac:dyDescent="0.25">
      <c r="A288" s="94" t="s">
        <v>13</v>
      </c>
      <c r="B288" s="232">
        <f>SUM(B276:B287)</f>
        <v>15.89692</v>
      </c>
      <c r="C288" s="233">
        <f t="shared" ref="C288:G288" si="903">SUM(C276:C287)</f>
        <v>14.392000000000001</v>
      </c>
      <c r="D288" s="233">
        <f t="shared" si="903"/>
        <v>13.507999999999999</v>
      </c>
      <c r="E288" s="233">
        <f t="shared" si="903"/>
        <v>12.753999999999998</v>
      </c>
      <c r="F288" s="233">
        <f t="shared" si="903"/>
        <v>11.468999999999998</v>
      </c>
      <c r="G288" s="233">
        <f t="shared" si="903"/>
        <v>12.858999999999998</v>
      </c>
      <c r="H288" s="234">
        <f t="shared" ref="H288" si="904">SUM(H276:H287)</f>
        <v>12.261350000000002</v>
      </c>
      <c r="I288" s="232"/>
      <c r="J288" s="96"/>
      <c r="K288" s="3"/>
      <c r="L288" s="94" t="s">
        <v>14</v>
      </c>
      <c r="M288" s="108">
        <f t="shared" ref="M288" si="905">+AVERAGE(M276:M287)</f>
        <v>16.120710314116668</v>
      </c>
      <c r="N288" s="85">
        <f>+AVERAGE(N276:N287)</f>
        <v>14.836959999999999</v>
      </c>
      <c r="O288" s="85">
        <f t="shared" ref="O288:T288" si="906">+AVERAGE(O276:O287)</f>
        <v>13.995083333333332</v>
      </c>
      <c r="P288" s="85">
        <f t="shared" si="906"/>
        <v>13.251833333333332</v>
      </c>
      <c r="Q288" s="85">
        <f t="shared" si="906"/>
        <v>11.839666666666666</v>
      </c>
      <c r="R288" s="85">
        <f t="shared" si="906"/>
        <v>11.91375</v>
      </c>
      <c r="S288" s="109">
        <f t="shared" si="906"/>
        <v>12.788251666666666</v>
      </c>
      <c r="T288" s="95">
        <f t="shared" si="906"/>
        <v>11.472605714285715</v>
      </c>
      <c r="U288" s="121">
        <f t="shared" ref="U288" si="907">+T288/S288-1</f>
        <v>-0.10287926658577262</v>
      </c>
      <c r="V288" s="178">
        <f t="shared" ref="V288" si="908">+POWER(T288/O288,0.2)-1</f>
        <v>-3.8969179384753083E-2</v>
      </c>
    </row>
    <row r="289" spans="1:22" ht="25.5" x14ac:dyDescent="0.25">
      <c r="A289" s="97" t="s">
        <v>15</v>
      </c>
      <c r="B289" s="110">
        <f>+B288/B$324</f>
        <v>2.1069128812917531E-2</v>
      </c>
      <c r="C289" s="86">
        <f t="shared" ref="C289" si="909">+C288/C$324</f>
        <v>1.9473964802892409E-2</v>
      </c>
      <c r="D289" s="86">
        <f t="shared" ref="D289" si="910">+D288/D$324</f>
        <v>1.8318117958481827E-2</v>
      </c>
      <c r="E289" s="86">
        <f t="shared" ref="E289" si="911">+E288/E$324</f>
        <v>1.7648418159854202E-2</v>
      </c>
      <c r="F289" s="86">
        <f t="shared" ref="F289:G289" si="912">+F288/F$324</f>
        <v>1.607522797417647E-2</v>
      </c>
      <c r="G289" s="86">
        <f t="shared" si="912"/>
        <v>1.5704900774192128E-2</v>
      </c>
      <c r="H289" s="248">
        <f t="shared" ref="H289" si="913">+H288/H$324</f>
        <v>1.6328154442540148E-2</v>
      </c>
      <c r="I289" s="209"/>
      <c r="J289" s="99"/>
      <c r="K289" s="3"/>
      <c r="L289" s="97" t="s">
        <v>15</v>
      </c>
      <c r="M289" s="110">
        <f>+M288/M$324</f>
        <v>2.1882601827681251E-2</v>
      </c>
      <c r="N289" s="86">
        <f t="shared" ref="N289" si="914">+N288/N$324</f>
        <v>1.9907656264238217E-2</v>
      </c>
      <c r="O289" s="86">
        <f t="shared" ref="O289" si="915">+O288/O$324</f>
        <v>1.8917430200572679E-2</v>
      </c>
      <c r="P289" s="86">
        <f t="shared" ref="P289" si="916">+P288/P$324</f>
        <v>1.7975855097122878E-2</v>
      </c>
      <c r="Q289" s="86">
        <f t="shared" ref="Q289:T289" si="917">+Q288/Q$324</f>
        <v>1.6700368868968352E-2</v>
      </c>
      <c r="R289" s="86">
        <f t="shared" si="917"/>
        <v>1.54698443807128E-2</v>
      </c>
      <c r="S289" s="111">
        <f t="shared" si="917"/>
        <v>1.6056632793993317E-2</v>
      </c>
      <c r="T289" s="98">
        <f t="shared" si="917"/>
        <v>1.6166676430095762E-2</v>
      </c>
      <c r="U289" s="120"/>
      <c r="V289" s="116"/>
    </row>
    <row r="290" spans="1:22" ht="26.25" thickBot="1" x14ac:dyDescent="0.3">
      <c r="A290" s="100" t="s">
        <v>12</v>
      </c>
      <c r="B290" s="112"/>
      <c r="C290" s="87">
        <f>+C288/B288-1</f>
        <v>-9.4667394690292062E-2</v>
      </c>
      <c r="D290" s="87">
        <f t="shared" ref="D290" si="918">+D288/C288-1</f>
        <v>-6.1423012784880604E-2</v>
      </c>
      <c r="E290" s="87">
        <f t="shared" ref="E290" si="919">+E288/D288-1</f>
        <v>-5.5818774059816501E-2</v>
      </c>
      <c r="F290" s="87">
        <f t="shared" ref="F290:H290" si="920">+F288/E288-1</f>
        <v>-0.10075270503371492</v>
      </c>
      <c r="G290" s="87">
        <f t="shared" si="920"/>
        <v>0.12119626820123819</v>
      </c>
      <c r="H290" s="113">
        <f t="shared" si="920"/>
        <v>-4.6477175519091363E-2</v>
      </c>
      <c r="I290" s="204"/>
      <c r="J290" s="103"/>
      <c r="K290" s="2"/>
      <c r="L290" s="100" t="s">
        <v>12</v>
      </c>
      <c r="M290" s="112"/>
      <c r="N290" s="87">
        <f>+N288/M288-1</f>
        <v>-7.9633607273031037E-2</v>
      </c>
      <c r="O290" s="87">
        <f t="shared" ref="O290" si="921">+O288/N288-1</f>
        <v>-5.6741857271750296E-2</v>
      </c>
      <c r="P290" s="87">
        <f t="shared" ref="P290" si="922">+P288/O288-1</f>
        <v>-5.3107936715870441E-2</v>
      </c>
      <c r="Q290" s="87">
        <f t="shared" ref="Q290" si="923">+Q288/P288-1</f>
        <v>-0.1065638716655557</v>
      </c>
      <c r="R290" s="87">
        <f t="shared" ref="R290" si="924">+R288/Q288-1</f>
        <v>6.2572144486050529E-3</v>
      </c>
      <c r="S290" s="113">
        <f t="shared" ref="S290" si="925">+S288/R288-1</f>
        <v>7.3402720945686006E-2</v>
      </c>
      <c r="T290" s="102">
        <f t="shared" ref="T290" si="926">+T288/S288-1</f>
        <v>-0.10287926658577262</v>
      </c>
      <c r="U290" s="101"/>
      <c r="V290" s="117"/>
    </row>
    <row r="291" spans="1:22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2" ht="15.75" thickBot="1" x14ac:dyDescent="0.3">
      <c r="A292" s="284" t="s">
        <v>79</v>
      </c>
      <c r="B292" s="285"/>
      <c r="C292" s="285"/>
      <c r="D292" s="285"/>
      <c r="E292" s="285"/>
      <c r="F292" s="285"/>
      <c r="G292" s="285"/>
      <c r="H292" s="285"/>
      <c r="I292" s="285"/>
      <c r="J292" s="286"/>
      <c r="K292" s="2"/>
      <c r="L292" s="284" t="s">
        <v>100</v>
      </c>
      <c r="M292" s="285"/>
      <c r="N292" s="285"/>
      <c r="O292" s="285"/>
      <c r="P292" s="285"/>
      <c r="Q292" s="285"/>
      <c r="R292" s="285"/>
      <c r="S292" s="285"/>
      <c r="T292" s="285"/>
      <c r="U292" s="285"/>
      <c r="V292" s="286"/>
    </row>
    <row r="293" spans="1:22" ht="38.25" x14ac:dyDescent="0.25">
      <c r="A293" s="88"/>
      <c r="B293" s="104">
        <v>2016</v>
      </c>
      <c r="C293" s="84">
        <f>+B293+1</f>
        <v>2017</v>
      </c>
      <c r="D293" s="84">
        <f t="shared" ref="D293" si="927">+C293+1</f>
        <v>2018</v>
      </c>
      <c r="E293" s="84">
        <f t="shared" ref="E293" si="928">+D293+1</f>
        <v>2019</v>
      </c>
      <c r="F293" s="84">
        <f t="shared" ref="F293" si="929">+E293+1</f>
        <v>2020</v>
      </c>
      <c r="G293" s="84">
        <f t="shared" ref="G293" si="930">+F293+1</f>
        <v>2021</v>
      </c>
      <c r="H293" s="105">
        <v>2022</v>
      </c>
      <c r="I293" s="104">
        <v>2023</v>
      </c>
      <c r="J293" s="90" t="s">
        <v>16</v>
      </c>
      <c r="K293" s="2"/>
      <c r="L293" s="88"/>
      <c r="M293" s="104">
        <v>2016</v>
      </c>
      <c r="N293" s="84">
        <f>+M293+1</f>
        <v>2017</v>
      </c>
      <c r="O293" s="84">
        <f t="shared" ref="O293" si="931">+N293+1</f>
        <v>2018</v>
      </c>
      <c r="P293" s="84">
        <f t="shared" ref="P293" si="932">+O293+1</f>
        <v>2019</v>
      </c>
      <c r="Q293" s="84">
        <f t="shared" ref="Q293" si="933">+P293+1</f>
        <v>2020</v>
      </c>
      <c r="R293" s="84">
        <f t="shared" ref="R293" si="934">+Q293+1</f>
        <v>2021</v>
      </c>
      <c r="S293" s="105">
        <v>2022</v>
      </c>
      <c r="T293" s="89">
        <v>2023</v>
      </c>
      <c r="U293" s="118" t="s">
        <v>16</v>
      </c>
      <c r="V293" s="114" t="s">
        <v>21</v>
      </c>
    </row>
    <row r="294" spans="1:22" x14ac:dyDescent="0.25">
      <c r="A294" s="91" t="s">
        <v>10</v>
      </c>
      <c r="B294" s="230">
        <f>+'[1]6.EXPORTACION VARIETAL'!T317/1000</f>
        <v>7.1762400000000053</v>
      </c>
      <c r="C294" s="162">
        <f>+'[1]6.EXPORTACION VARIETAL'!T329/1000</f>
        <v>8.9169999999999998</v>
      </c>
      <c r="D294" s="162">
        <f>+'[1]6.EXPORTACION VARIETAL'!T341/1000</f>
        <v>8.0609999999999999</v>
      </c>
      <c r="E294" s="162">
        <f>+'[1]6.EXPORTACION VARIETAL'!T353/1000</f>
        <v>9.0030000000000001</v>
      </c>
      <c r="F294" s="162">
        <f>+'[1]6.EXPORTACION VARIETAL'!T365/1000</f>
        <v>8.6620000000000008</v>
      </c>
      <c r="G294" s="162">
        <f>+'[1]6.EXPORTACION VARIETAL'!T377/1000</f>
        <v>6.476</v>
      </c>
      <c r="H294" s="231">
        <f>+'[1]6.EXPORTACION VARIETAL'!T389/1000</f>
        <v>6.7949999999999999</v>
      </c>
      <c r="I294" s="230">
        <f>+'[1]6.EXPORTACION VARIETAL'!T401/1000</f>
        <v>5.798</v>
      </c>
      <c r="J294" s="93">
        <f>+I294/H294-1</f>
        <v>-0.14672553348050033</v>
      </c>
      <c r="K294" s="2"/>
      <c r="L294" s="91" t="s">
        <v>10</v>
      </c>
      <c r="M294" s="106">
        <f>+SUM('[1]6.EXPORTACION VARIETAL'!T306:T317)/1000</f>
        <v>119.08286000000003</v>
      </c>
      <c r="N294" s="6">
        <f>+SUM(C294)+SUM(B295:B305)</f>
        <v>115.82024000000001</v>
      </c>
      <c r="O294" s="6">
        <f>+SUM(D294)+SUM(C295:C305)</f>
        <v>107.46799999999999</v>
      </c>
      <c r="P294" s="6">
        <f>+SUM(E294)+SUM(D295:D305)</f>
        <v>107.75699999999999</v>
      </c>
      <c r="Q294" s="6">
        <f t="shared" ref="Q294" si="935">+SUM(F294)+SUM(E295:E305)</f>
        <v>103.99900000000001</v>
      </c>
      <c r="R294" s="6">
        <f t="shared" ref="R294" si="936">+SUM(G294)+SUM(F295:F305)</f>
        <v>101.23399999999999</v>
      </c>
      <c r="S294" s="107">
        <f t="shared" ref="S294" si="937">+SUM(H294)+SUM(G295:G305)</f>
        <v>116.05100000000002</v>
      </c>
      <c r="T294" s="92">
        <f t="shared" ref="T294" si="938">+SUM(I294)+SUM(H295:H305)</f>
        <v>98.364145000000008</v>
      </c>
      <c r="U294" s="119">
        <f>+T294/S294-1</f>
        <v>-0.1524058818967523</v>
      </c>
      <c r="V294" s="115">
        <f>+POWER(T294/O294,0.2)-1</f>
        <v>-1.7547570529062195E-2</v>
      </c>
    </row>
    <row r="295" spans="1:22" x14ac:dyDescent="0.25">
      <c r="A295" s="91" t="s">
        <v>11</v>
      </c>
      <c r="B295" s="230">
        <f>+'[1]6.EXPORTACION VARIETAL'!T318/1000</f>
        <v>8.85107</v>
      </c>
      <c r="C295" s="162">
        <f>+'[1]6.EXPORTACION VARIETAL'!T330/1000</f>
        <v>7.0869999999999997</v>
      </c>
      <c r="D295" s="162">
        <f>+'[1]6.EXPORTACION VARIETAL'!T342/1000</f>
        <v>8.0530000000000008</v>
      </c>
      <c r="E295" s="162">
        <f>+'[1]6.EXPORTACION VARIETAL'!T354/1000</f>
        <v>7.1559999999999997</v>
      </c>
      <c r="F295" s="162">
        <f>+'[1]6.EXPORTACION VARIETAL'!T366/1000</f>
        <v>7.9109999999999996</v>
      </c>
      <c r="G295" s="162">
        <f>+'[1]6.EXPORTACION VARIETAL'!T378/1000</f>
        <v>7.9649999999999999</v>
      </c>
      <c r="H295" s="231">
        <f>+'[1]6.EXPORTACION VARIETAL'!T390/1000</f>
        <v>6.4639000000000015</v>
      </c>
      <c r="I295" s="230">
        <f>+'[1]6.EXPORTACION VARIETAL'!T402/1000</f>
        <v>5.9409999999999998</v>
      </c>
      <c r="J295" s="93">
        <f>+I295/H295-1</f>
        <v>-8.0895434644719377E-2</v>
      </c>
      <c r="K295" s="2"/>
      <c r="L295" s="91" t="s">
        <v>11</v>
      </c>
      <c r="M295" s="106">
        <f>+SUM('[1]6.EXPORTACION VARIETAL'!T307:T318)/1000</f>
        <v>118.81592999999999</v>
      </c>
      <c r="N295" s="6">
        <f>+SUM(C294:C295)+SUM(B296:B305)</f>
        <v>114.05617000000001</v>
      </c>
      <c r="O295" s="6">
        <f>+SUM(D294:D295)+SUM(C296:C305)</f>
        <v>108.43399999999998</v>
      </c>
      <c r="P295" s="6">
        <f>+SUM(E294:E295)+SUM(D296:D305)</f>
        <v>106.85999999999999</v>
      </c>
      <c r="Q295" s="6">
        <f t="shared" ref="Q295" si="939">+SUM(F294:F295)+SUM(E296:E305)</f>
        <v>104.75399999999999</v>
      </c>
      <c r="R295" s="6">
        <f t="shared" ref="R295" si="940">+SUM(G294:G295)+SUM(F296:F305)</f>
        <v>101.288</v>
      </c>
      <c r="S295" s="107">
        <f t="shared" ref="S295" si="941">+SUM(H294:H295)+SUM(G296:G305)</f>
        <v>114.54989999999999</v>
      </c>
      <c r="T295" s="92">
        <f t="shared" ref="T295" si="942">+SUM(I294:I295)+SUM(H296:H305)</f>
        <v>97.841245000000015</v>
      </c>
      <c r="U295" s="119">
        <f t="shared" ref="U295" si="943">+T295/S295-1</f>
        <v>-0.14586354942256585</v>
      </c>
      <c r="V295" s="115">
        <f t="shared" ref="V295" si="944">+POWER(T295/O295,0.2)-1</f>
        <v>-2.0349198054565476E-2</v>
      </c>
    </row>
    <row r="296" spans="1:22" x14ac:dyDescent="0.25">
      <c r="A296" s="91" t="s">
        <v>0</v>
      </c>
      <c r="B296" s="230">
        <f>+'[1]6.EXPORTACION VARIETAL'!T319/1000</f>
        <v>10.059829999999994</v>
      </c>
      <c r="C296" s="162">
        <f>+'[1]6.EXPORTACION VARIETAL'!T331/1000</f>
        <v>8.4529999999999994</v>
      </c>
      <c r="D296" s="162">
        <f>+'[1]6.EXPORTACION VARIETAL'!T343/1000</f>
        <v>8.1479999999999997</v>
      </c>
      <c r="E296" s="162">
        <f>+'[1]6.EXPORTACION VARIETAL'!T355/1000</f>
        <v>8.4730000000000008</v>
      </c>
      <c r="F296" s="162">
        <f>+'[1]6.EXPORTACION VARIETAL'!T367/1000</f>
        <v>7.1779999999999999</v>
      </c>
      <c r="G296" s="162">
        <f>+'[1]6.EXPORTACION VARIETAL'!T379/1000</f>
        <v>9.9049999999999994</v>
      </c>
      <c r="H296" s="231">
        <f>+'[1]6.EXPORTACION VARIETAL'!T391/1000</f>
        <v>7.8060000000000072</v>
      </c>
      <c r="I296" s="230">
        <f>+'[1]6.EXPORTACION VARIETAL'!T403/1000</f>
        <v>9.1110000000000007</v>
      </c>
      <c r="J296" s="93">
        <f>+I296/H296-1</f>
        <v>0.16717909300537959</v>
      </c>
      <c r="K296" s="2"/>
      <c r="L296" s="91" t="s">
        <v>0</v>
      </c>
      <c r="M296" s="106">
        <f>+SUM('[1]6.EXPORTACION VARIETAL'!T308:T319)/1000</f>
        <v>119.39275999999998</v>
      </c>
      <c r="N296" s="6">
        <f>+SUM(C294:C296)+SUM(B297:B305)</f>
        <v>112.44934000000001</v>
      </c>
      <c r="O296" s="6">
        <f>+SUM(D294:D296)+SUM(C297:C305)</f>
        <v>108.12899999999999</v>
      </c>
      <c r="P296" s="6">
        <f>+SUM(E294:E296)+SUM(D297:D305)</f>
        <v>107.18499999999997</v>
      </c>
      <c r="Q296" s="6">
        <f t="shared" ref="Q296" si="945">+SUM(F294:F296)+SUM(E297:E305)</f>
        <v>103.459</v>
      </c>
      <c r="R296" s="6">
        <f t="shared" ref="R296" si="946">+SUM(G294:G296)+SUM(F297:F305)</f>
        <v>104.01499999999999</v>
      </c>
      <c r="S296" s="107">
        <f t="shared" ref="S296" si="947">+SUM(H294:H296)+SUM(G297:G305)</f>
        <v>112.4509</v>
      </c>
      <c r="T296" s="92">
        <f t="shared" ref="T296" si="948">+SUM(I294:I296)+SUM(H297:H305)</f>
        <v>99.146244999999993</v>
      </c>
      <c r="U296" s="119">
        <f>+T296/S296-1</f>
        <v>-0.11831523802833066</v>
      </c>
      <c r="V296" s="115">
        <f>+POWER(T296/O296,0.2)-1</f>
        <v>-1.7196223048010717E-2</v>
      </c>
    </row>
    <row r="297" spans="1:22" x14ac:dyDescent="0.25">
      <c r="A297" s="91" t="s">
        <v>1</v>
      </c>
      <c r="B297" s="230">
        <f>+'[1]6.EXPORTACION VARIETAL'!T320/1000</f>
        <v>10.559360000000009</v>
      </c>
      <c r="C297" s="162">
        <f>+'[1]6.EXPORTACION VARIETAL'!T332/1000</f>
        <v>8.2289999999999992</v>
      </c>
      <c r="D297" s="162">
        <f>+'[1]6.EXPORTACION VARIETAL'!T344/1000</f>
        <v>7.1740000000000004</v>
      </c>
      <c r="E297" s="162">
        <f>+'[1]6.EXPORTACION VARIETAL'!T356/1000</f>
        <v>8.65</v>
      </c>
      <c r="F297" s="162">
        <f>+'[1]6.EXPORTACION VARIETAL'!T368/1000</f>
        <v>8.0670000000000002</v>
      </c>
      <c r="G297" s="162">
        <f>+'[1]6.EXPORTACION VARIETAL'!T380/1000</f>
        <v>9.4269999999999996</v>
      </c>
      <c r="H297" s="231">
        <f>+'[1]6.EXPORTACION VARIETAL'!T392/1000</f>
        <v>7.2708049999999931</v>
      </c>
      <c r="I297" s="230">
        <f>+'[1]6.EXPORTACION VARIETAL'!T404/1000</f>
        <v>5.7897900000000009</v>
      </c>
      <c r="J297" s="93">
        <f>+I297/H297-1</f>
        <v>-0.20369340121210699</v>
      </c>
      <c r="K297" s="2"/>
      <c r="L297" s="91" t="s">
        <v>1</v>
      </c>
      <c r="M297" s="106">
        <f>+SUM('[1]6.EXPORTACION VARIETAL'!T309:T320)/1000</f>
        <v>118.74412</v>
      </c>
      <c r="N297" s="6">
        <f t="shared" ref="N297:Q297" si="949">+SUM(C294:C297)+SUM(B298:B305)</f>
        <v>110.11897999999999</v>
      </c>
      <c r="O297" s="6">
        <f t="shared" si="949"/>
        <v>107.07399999999998</v>
      </c>
      <c r="P297" s="6">
        <f t="shared" si="949"/>
        <v>108.66099999999999</v>
      </c>
      <c r="Q297" s="6">
        <f t="shared" si="949"/>
        <v>102.87599999999999</v>
      </c>
      <c r="R297" s="6">
        <f t="shared" ref="R297" si="950">+SUM(G294:G297)+SUM(F298:F305)</f>
        <v>105.37499999999999</v>
      </c>
      <c r="S297" s="107">
        <f t="shared" ref="S297" si="951">+SUM(H294:H297)+SUM(G298:G305)</f>
        <v>110.29470500000001</v>
      </c>
      <c r="T297" s="92">
        <f t="shared" ref="T297" si="952">+SUM(I294:I297)+SUM(H298:H305)</f>
        <v>97.665230000000008</v>
      </c>
      <c r="U297" s="119">
        <f>+T297/S297-1</f>
        <v>-0.11450663021402518</v>
      </c>
      <c r="V297" s="115">
        <f>+POWER(T297/O297,0.2)-1</f>
        <v>-1.8226760965436628E-2</v>
      </c>
    </row>
    <row r="298" spans="1:22" x14ac:dyDescent="0.25">
      <c r="A298" s="91" t="s">
        <v>2</v>
      </c>
      <c r="B298" s="230">
        <f>+'[1]6.EXPORTACION VARIETAL'!T321/1000</f>
        <v>9.7610499999999885</v>
      </c>
      <c r="C298" s="162">
        <f>+'[1]6.EXPORTACION VARIETAL'!T333/1000</f>
        <v>8.548</v>
      </c>
      <c r="D298" s="162">
        <f>+'[1]6.EXPORTACION VARIETAL'!T345/1000</f>
        <v>8.7469999999999999</v>
      </c>
      <c r="E298" s="162">
        <f>+'[1]6.EXPORTACION VARIETAL'!T357/1000</f>
        <v>10.058</v>
      </c>
      <c r="F298" s="162">
        <f>+'[1]6.EXPORTACION VARIETAL'!T369/1000</f>
        <v>8.4149999999999991</v>
      </c>
      <c r="G298" s="162">
        <f>+'[1]6.EXPORTACION VARIETAL'!T381/1000</f>
        <v>11.694000000000001</v>
      </c>
      <c r="H298" s="231">
        <f>+'[1]6.EXPORTACION VARIETAL'!T393/1000</f>
        <v>10.298360000000001</v>
      </c>
      <c r="I298" s="230">
        <f>+'[1]6.EXPORTACION VARIETAL'!T405/1000</f>
        <v>7.5259999999999998</v>
      </c>
      <c r="J298" s="93">
        <f t="shared" ref="J298:J299" si="953">+I298/H298-1</f>
        <v>-0.2692040286026125</v>
      </c>
      <c r="K298" s="2"/>
      <c r="L298" s="91" t="s">
        <v>2</v>
      </c>
      <c r="M298" s="106">
        <f>+SUM('[1]6.EXPORTACION VARIETAL'!T310:T321)/1000</f>
        <v>118.79560416810003</v>
      </c>
      <c r="N298" s="6">
        <f t="shared" ref="N298:Q298" si="954">+SUM(C294:C298)+SUM(B299:B305)</f>
        <v>108.90593000000001</v>
      </c>
      <c r="O298" s="6">
        <f t="shared" si="954"/>
        <v>107.273</v>
      </c>
      <c r="P298" s="6">
        <f t="shared" si="954"/>
        <v>109.97199999999998</v>
      </c>
      <c r="Q298" s="6">
        <f t="shared" si="954"/>
        <v>101.233</v>
      </c>
      <c r="R298" s="6">
        <f t="shared" ref="R298" si="955">+SUM(G294:G298)+SUM(F299:F305)</f>
        <v>108.654</v>
      </c>
      <c r="S298" s="107">
        <f t="shared" ref="S298" si="956">+SUM(H294:H298)+SUM(G299:G305)</f>
        <v>108.89906500000001</v>
      </c>
      <c r="T298" s="92">
        <f t="shared" ref="T298" si="957">+SUM(I294:I298)+SUM(H299:H305)</f>
        <v>94.892870000000002</v>
      </c>
      <c r="U298" s="119">
        <f t="shared" ref="U298:U300" si="958">+T298/S298-1</f>
        <v>-0.1286163017102121</v>
      </c>
      <c r="V298" s="115">
        <f t="shared" ref="V298:V300" si="959">+POWER(T298/O298,0.2)-1</f>
        <v>-2.4227372358231913E-2</v>
      </c>
    </row>
    <row r="299" spans="1:22" x14ac:dyDescent="0.25">
      <c r="A299" s="91" t="s">
        <v>3</v>
      </c>
      <c r="B299" s="230">
        <f>+'[1]6.EXPORTACION VARIETAL'!T322/1000</f>
        <v>8.6618599999999937</v>
      </c>
      <c r="C299" s="162">
        <f>+'[1]6.EXPORTACION VARIETAL'!T334/1000</f>
        <v>10.154999999999999</v>
      </c>
      <c r="D299" s="162">
        <f>+'[1]6.EXPORTACION VARIETAL'!T346/1000</f>
        <v>8.6620000000000008</v>
      </c>
      <c r="E299" s="162">
        <f>+'[1]6.EXPORTACION VARIETAL'!T358/1000</f>
        <v>7.2409999999999997</v>
      </c>
      <c r="F299" s="162">
        <f>+'[1]6.EXPORTACION VARIETAL'!T370/1000</f>
        <v>7.7910000000000004</v>
      </c>
      <c r="G299" s="162">
        <f>+'[1]6.EXPORTACION VARIETAL'!T382/1000</f>
        <v>11.23</v>
      </c>
      <c r="H299" s="231">
        <f>+'[1]6.EXPORTACION VARIETAL'!T394/1000</f>
        <v>12.313729999999996</v>
      </c>
      <c r="I299" s="230">
        <f>+'[1]6.EXPORTACION VARIETAL'!T406/1000</f>
        <v>9.7859400000000019</v>
      </c>
      <c r="J299" s="93">
        <f t="shared" si="953"/>
        <v>-0.20528223373421339</v>
      </c>
      <c r="K299" s="2"/>
      <c r="L299" s="91" t="s">
        <v>3</v>
      </c>
      <c r="M299" s="106">
        <f>+SUM('[1]6.EXPORTACION VARIETAL'!T311:T322)/1000</f>
        <v>115.48444416810001</v>
      </c>
      <c r="N299" s="6">
        <f>+SUM(C294:C299)+SUM(B300:B305)</f>
        <v>110.39907000000002</v>
      </c>
      <c r="O299" s="6">
        <f>+SUM(D294:D299)+SUM(C300:C305)</f>
        <v>105.78</v>
      </c>
      <c r="P299" s="6">
        <f>+SUM(E294:E299)+SUM(D300:D305)</f>
        <v>108.55099999999999</v>
      </c>
      <c r="Q299" s="6">
        <f>+SUM(F294:F299)+SUM(E300:E305)</f>
        <v>101.78300000000002</v>
      </c>
      <c r="R299" s="6">
        <f>+SUM(G294:G299)+SUM(F300:F305)</f>
        <v>112.093</v>
      </c>
      <c r="S299" s="107">
        <f t="shared" ref="S299" si="960">+SUM(H294:H299)+SUM(G300:G305)</f>
        <v>109.982795</v>
      </c>
      <c r="T299" s="92">
        <f t="shared" ref="T299" si="961">+SUM(I294:I299)+SUM(H300:H305)</f>
        <v>92.365080000000006</v>
      </c>
      <c r="U299" s="119">
        <f t="shared" si="958"/>
        <v>-0.16018610001682532</v>
      </c>
      <c r="V299" s="115">
        <f t="shared" si="959"/>
        <v>-2.6757984128893075E-2</v>
      </c>
    </row>
    <row r="300" spans="1:22" x14ac:dyDescent="0.25">
      <c r="A300" s="91" t="s">
        <v>4</v>
      </c>
      <c r="B300" s="230">
        <f>+'[1]6.EXPORTACION VARIETAL'!T323/1000</f>
        <v>9.6982800000000129</v>
      </c>
      <c r="C300" s="162">
        <f>+'[1]6.EXPORTACION VARIETAL'!T335/1000</f>
        <v>8.8789999999999996</v>
      </c>
      <c r="D300" s="162">
        <f>+'[1]6.EXPORTACION VARIETAL'!T347/1000</f>
        <v>10.401999999999999</v>
      </c>
      <c r="E300" s="162">
        <f>+'[1]6.EXPORTACION VARIETAL'!T359/1000</f>
        <v>11.476000000000001</v>
      </c>
      <c r="F300" s="162">
        <f>+'[1]6.EXPORTACION VARIETAL'!T371/1000</f>
        <v>11.204000000000001</v>
      </c>
      <c r="G300" s="162">
        <f>+'[1]6.EXPORTACION VARIETAL'!T383/1000</f>
        <v>10.913</v>
      </c>
      <c r="H300" s="231">
        <f>+'[1]6.EXPORTACION VARIETAL'!T395/1000</f>
        <v>7.398760000000002</v>
      </c>
      <c r="I300" s="230">
        <f>+'[1]6.EXPORTACION VARIETAL'!T407/1000</f>
        <v>6.3550000000000004</v>
      </c>
      <c r="J300" s="93">
        <f t="shared" ref="J300" si="962">+I300/H300-1</f>
        <v>-0.14107228778876479</v>
      </c>
      <c r="K300" s="2"/>
      <c r="L300" s="91" t="s">
        <v>4</v>
      </c>
      <c r="M300" s="106">
        <f>+SUM('[1]6.EXPORTACION VARIETAL'!T312:T323)/1000</f>
        <v>114.05154416810004</v>
      </c>
      <c r="N300" s="6">
        <f t="shared" ref="N300:Q300" si="963">+SUM(C294:C300)+SUM(B301:B305)</f>
        <v>109.57979</v>
      </c>
      <c r="O300" s="6">
        <f t="shared" si="963"/>
        <v>107.303</v>
      </c>
      <c r="P300" s="6">
        <f t="shared" si="963"/>
        <v>109.625</v>
      </c>
      <c r="Q300" s="6">
        <f t="shared" si="963"/>
        <v>101.511</v>
      </c>
      <c r="R300" s="6">
        <f t="shared" ref="R300" si="964">+SUM(G294:G300)+SUM(F301:F305)</f>
        <v>111.80200000000001</v>
      </c>
      <c r="S300" s="107">
        <f t="shared" ref="S300" si="965">+SUM(H294:H300)+SUM(G301:G305)</f>
        <v>106.46855500000001</v>
      </c>
      <c r="T300" s="92">
        <f t="shared" ref="T300" si="966">+SUM(I294:I300)+SUM(H301:H305)</f>
        <v>91.321320000000014</v>
      </c>
      <c r="U300" s="119">
        <f t="shared" si="958"/>
        <v>-0.14226956494337684</v>
      </c>
      <c r="V300" s="115">
        <f t="shared" si="959"/>
        <v>-3.1739838953193544E-2</v>
      </c>
    </row>
    <row r="301" spans="1:22" x14ac:dyDescent="0.25">
      <c r="A301" s="91" t="s">
        <v>5</v>
      </c>
      <c r="B301" s="230">
        <f>+'[1]6.EXPORTACION VARIETAL'!T324/1000</f>
        <v>12.035679999999992</v>
      </c>
      <c r="C301" s="162">
        <f>+'[1]6.EXPORTACION VARIETAL'!T336/1000</f>
        <v>12.54</v>
      </c>
      <c r="D301" s="162">
        <f>+'[1]6.EXPORTACION VARIETAL'!T348/1000</f>
        <v>12.513999999999999</v>
      </c>
      <c r="E301" s="162">
        <f>+'[1]6.EXPORTACION VARIETAL'!T360/1000</f>
        <v>11.393000000000001</v>
      </c>
      <c r="F301" s="162">
        <f>+'[1]6.EXPORTACION VARIETAL'!T372/1000</f>
        <v>8.7590000000000003</v>
      </c>
      <c r="G301" s="162">
        <f>+'[1]6.EXPORTACION VARIETAL'!T384/1000</f>
        <v>9.8140000000000001</v>
      </c>
      <c r="H301" s="231">
        <f>+'[1]6.EXPORTACION VARIETAL'!T396/1000</f>
        <v>10.250169999999999</v>
      </c>
      <c r="I301" s="230"/>
      <c r="J301" s="93"/>
      <c r="K301" s="2"/>
      <c r="L301" s="91" t="s">
        <v>5</v>
      </c>
      <c r="M301" s="106">
        <f>+SUM('[1]6.EXPORTACION VARIETAL'!T313:T324)/1000</f>
        <v>115.65209416810002</v>
      </c>
      <c r="N301" s="6">
        <f t="shared" ref="N301:Q301" si="967">+SUM(C294:C301)+SUM(B302:B305)</f>
        <v>110.08411000000001</v>
      </c>
      <c r="O301" s="6">
        <f t="shared" si="967"/>
        <v>107.27699999999999</v>
      </c>
      <c r="P301" s="6">
        <f t="shared" si="967"/>
        <v>108.50399999999999</v>
      </c>
      <c r="Q301" s="6">
        <f t="shared" si="967"/>
        <v>98.876999999999995</v>
      </c>
      <c r="R301" s="6">
        <f t="shared" ref="R301" si="968">+SUM(G294:G301)+SUM(F302:F305)</f>
        <v>112.85700000000001</v>
      </c>
      <c r="S301" s="107">
        <f t="shared" ref="S301" si="969">+SUM(H294:H301)+SUM(G302:G305)</f>
        <v>106.904725</v>
      </c>
      <c r="T301" s="107"/>
      <c r="U301" s="119"/>
      <c r="V301" s="115"/>
    </row>
    <row r="302" spans="1:22" x14ac:dyDescent="0.25">
      <c r="A302" s="91" t="s">
        <v>6</v>
      </c>
      <c r="B302" s="230">
        <f>+'[1]6.EXPORTACION VARIETAL'!T325/1000</f>
        <v>10.151560000000005</v>
      </c>
      <c r="C302" s="162">
        <f>+'[1]6.EXPORTACION VARIETAL'!T337/1000</f>
        <v>8.6080000000000005</v>
      </c>
      <c r="D302" s="162">
        <f>+'[1]6.EXPORTACION VARIETAL'!T349/1000</f>
        <v>7.8109999999999999</v>
      </c>
      <c r="E302" s="162">
        <f>+'[1]6.EXPORTACION VARIETAL'!T361/1000</f>
        <v>7.0060000000000002</v>
      </c>
      <c r="F302" s="162">
        <f>+'[1]6.EXPORTACION VARIETAL'!T373/1000</f>
        <v>10.038</v>
      </c>
      <c r="G302" s="162">
        <f>+'[1]6.EXPORTACION VARIETAL'!T385/1000</f>
        <v>10.257</v>
      </c>
      <c r="H302" s="231">
        <f>+'[1]6.EXPORTACION VARIETAL'!T397/1000</f>
        <v>9.6741600000000041</v>
      </c>
      <c r="I302" s="230"/>
      <c r="J302" s="93"/>
      <c r="K302" s="2"/>
      <c r="L302" s="91" t="s">
        <v>6</v>
      </c>
      <c r="M302" s="106">
        <f>+SUM('[1]6.EXPORTACION VARIETAL'!T314:T325)/1000</f>
        <v>113.93854416810002</v>
      </c>
      <c r="N302" s="6">
        <f t="shared" ref="N302:Q302" si="970">+SUM(C294:C302)+SUM(B303:B305)</f>
        <v>108.54055000000001</v>
      </c>
      <c r="O302" s="6">
        <f t="shared" si="970"/>
        <v>106.48</v>
      </c>
      <c r="P302" s="6">
        <f t="shared" si="970"/>
        <v>107.69899999999998</v>
      </c>
      <c r="Q302" s="6">
        <f t="shared" si="970"/>
        <v>101.90899999999999</v>
      </c>
      <c r="R302" s="6">
        <f t="shared" ref="R302" si="971">+SUM(G294:G302)+SUM(F303:F305)</f>
        <v>113.07600000000001</v>
      </c>
      <c r="S302" s="107">
        <f t="shared" ref="S302" si="972">+SUM(H294:H302)+SUM(G303:G305)</f>
        <v>106.32188500000001</v>
      </c>
      <c r="T302" s="107"/>
      <c r="U302" s="119"/>
      <c r="V302" s="115"/>
    </row>
    <row r="303" spans="1:22" x14ac:dyDescent="0.25">
      <c r="A303" s="91" t="s">
        <v>7</v>
      </c>
      <c r="B303" s="230">
        <f>+'[1]6.EXPORTACION VARIETAL'!T326/1000</f>
        <v>9.8355500000000102</v>
      </c>
      <c r="C303" s="162">
        <f>+'[1]6.EXPORTACION VARIETAL'!T338/1000</f>
        <v>9.6660000000000004</v>
      </c>
      <c r="D303" s="162">
        <f>+'[1]6.EXPORTACION VARIETAL'!T350/1000</f>
        <v>9.7420000000000009</v>
      </c>
      <c r="E303" s="162">
        <f>+'[1]6.EXPORTACION VARIETAL'!T362/1000</f>
        <v>8.9740000000000002</v>
      </c>
      <c r="F303" s="162">
        <f>+'[1]6.EXPORTACION VARIETAL'!T374/1000</f>
        <v>8.83</v>
      </c>
      <c r="G303" s="162">
        <f>+'[1]6.EXPORTACION VARIETAL'!T386/1000</f>
        <v>9.7710000000000008</v>
      </c>
      <c r="H303" s="231">
        <f>+'[1]6.EXPORTACION VARIETAL'!T398/1000</f>
        <v>8.3952600000000022</v>
      </c>
      <c r="I303" s="230"/>
      <c r="J303" s="93"/>
      <c r="K303" s="2"/>
      <c r="L303" s="91" t="s">
        <v>7</v>
      </c>
      <c r="M303" s="106">
        <f>+SUM('[1]6.EXPORTACION VARIETAL'!T315:T326)/1000</f>
        <v>112.97411416810003</v>
      </c>
      <c r="N303" s="6">
        <f t="shared" ref="N303:Q303" si="973">+SUM(C294:C303)+SUM(B304:B305)</f>
        <v>108.371</v>
      </c>
      <c r="O303" s="6">
        <f t="shared" si="973"/>
        <v>106.55600000000001</v>
      </c>
      <c r="P303" s="6">
        <f t="shared" si="973"/>
        <v>106.93099999999998</v>
      </c>
      <c r="Q303" s="6">
        <f t="shared" si="973"/>
        <v>101.76499999999999</v>
      </c>
      <c r="R303" s="6">
        <f t="shared" ref="R303" si="974">+SUM(G294:G303)+SUM(F304:F305)</f>
        <v>114.01700000000001</v>
      </c>
      <c r="S303" s="107">
        <f t="shared" ref="S303" si="975">+SUM(H294:H303)+SUM(G304:G305)</f>
        <v>104.94614500000002</v>
      </c>
      <c r="T303" s="92"/>
      <c r="U303" s="119"/>
      <c r="V303" s="115"/>
    </row>
    <row r="304" spans="1:22" x14ac:dyDescent="0.25">
      <c r="A304" s="91" t="s">
        <v>8</v>
      </c>
      <c r="B304" s="230">
        <f>+'[1]6.EXPORTACION VARIETAL'!T327/1000</f>
        <v>8.0359999999999996</v>
      </c>
      <c r="C304" s="162">
        <f>+'[1]6.EXPORTACION VARIETAL'!T339/1000</f>
        <v>8.5289999999999999</v>
      </c>
      <c r="D304" s="162">
        <f>+'[1]6.EXPORTACION VARIETAL'!T351/1000</f>
        <v>8.782</v>
      </c>
      <c r="E304" s="162">
        <f>+'[1]6.EXPORTACION VARIETAL'!T363/1000</f>
        <v>7.1580000000000004</v>
      </c>
      <c r="F304" s="162">
        <f>+'[1]6.EXPORTACION VARIETAL'!T375/1000</f>
        <v>8.4019999999999992</v>
      </c>
      <c r="G304" s="162">
        <f>+'[1]6.EXPORTACION VARIETAL'!T387/1000</f>
        <v>9.1289999999999996</v>
      </c>
      <c r="H304" s="231">
        <f>+'[1]6.EXPORTACION VARIETAL'!T399/1000</f>
        <v>6.2560000000000002</v>
      </c>
      <c r="I304" s="230"/>
      <c r="J304" s="93"/>
      <c r="K304" s="2"/>
      <c r="L304" s="91" t="s">
        <v>8</v>
      </c>
      <c r="M304" s="106">
        <f>+SUM('[1]6.EXPORTACION VARIETAL'!T316:T327)/1000</f>
        <v>113.27508416810004</v>
      </c>
      <c r="N304" s="6">
        <f t="shared" ref="N304:Q304" si="976">+SUM(C294:C304)+SUM(B305)</f>
        <v>108.86399999999999</v>
      </c>
      <c r="O304" s="6">
        <f t="shared" si="976"/>
        <v>106.809</v>
      </c>
      <c r="P304" s="6">
        <f t="shared" si="976"/>
        <v>105.30699999999999</v>
      </c>
      <c r="Q304" s="6">
        <f t="shared" si="976"/>
        <v>103.00899999999999</v>
      </c>
      <c r="R304" s="6">
        <f t="shared" ref="R304" si="977">+SUM(G294:G304)+SUM(F305)</f>
        <v>114.74400000000001</v>
      </c>
      <c r="S304" s="107">
        <f t="shared" ref="S304" si="978">+SUM(H294:H304)+SUM(G305)</f>
        <v>102.07314500000001</v>
      </c>
      <c r="T304" s="92"/>
      <c r="U304" s="119"/>
      <c r="V304" s="115"/>
    </row>
    <row r="305" spans="1:22" x14ac:dyDescent="0.25">
      <c r="A305" s="91" t="s">
        <v>9</v>
      </c>
      <c r="B305" s="230">
        <f>+'[1]6.EXPORTACION VARIETAL'!T328/1000</f>
        <v>9.2530000000000001</v>
      </c>
      <c r="C305" s="162">
        <f>+'[1]6.EXPORTACION VARIETAL'!T340/1000</f>
        <v>8.7129999999999992</v>
      </c>
      <c r="D305" s="162">
        <f>+'[1]6.EXPORTACION VARIETAL'!T352/1000</f>
        <v>8.7189999999999994</v>
      </c>
      <c r="E305" s="162">
        <f>+'[1]6.EXPORTACION VARIETAL'!T364/1000</f>
        <v>7.7519999999999998</v>
      </c>
      <c r="F305" s="162">
        <f>+'[1]6.EXPORTACION VARIETAL'!T376/1000</f>
        <v>8.1630000000000003</v>
      </c>
      <c r="G305" s="162">
        <f>+'[1]6.EXPORTACION VARIETAL'!T388/1000</f>
        <v>9.1509999999999998</v>
      </c>
      <c r="H305" s="231">
        <f>+'[1]6.EXPORTACION VARIETAL'!T400/1000</f>
        <v>6.4390000000000001</v>
      </c>
      <c r="I305" s="230"/>
      <c r="J305" s="93"/>
      <c r="K305" s="2"/>
      <c r="L305" s="91" t="s">
        <v>9</v>
      </c>
      <c r="M305" s="106">
        <f>+SUM('[1]6.EXPORTACION VARIETAL'!T317:T328)/1000</f>
        <v>114.07948</v>
      </c>
      <c r="N305" s="6">
        <f t="shared" ref="N305:Q305" si="979">+SUM(C294:C305)</f>
        <v>108.32399999999998</v>
      </c>
      <c r="O305" s="6">
        <f t="shared" si="979"/>
        <v>106.815</v>
      </c>
      <c r="P305" s="6">
        <f t="shared" si="979"/>
        <v>104.33999999999999</v>
      </c>
      <c r="Q305" s="6">
        <f t="shared" si="979"/>
        <v>103.41999999999999</v>
      </c>
      <c r="R305" s="6">
        <f t="shared" ref="R305" si="980">+SUM(G294:G305)</f>
        <v>115.73200000000001</v>
      </c>
      <c r="S305" s="107">
        <f t="shared" ref="S305" si="981">+SUM(H294:H305)</f>
        <v>99.361145000000022</v>
      </c>
      <c r="T305" s="92"/>
      <c r="U305" s="119"/>
      <c r="V305" s="115"/>
    </row>
    <row r="306" spans="1:22" ht="25.5" x14ac:dyDescent="0.25">
      <c r="A306" s="94" t="s">
        <v>13</v>
      </c>
      <c r="B306" s="232">
        <f>SUM(B294:B305)</f>
        <v>114.07948000000002</v>
      </c>
      <c r="C306" s="233">
        <f t="shared" ref="C306:G306" si="982">SUM(C294:C305)</f>
        <v>108.32399999999998</v>
      </c>
      <c r="D306" s="233">
        <f t="shared" si="982"/>
        <v>106.815</v>
      </c>
      <c r="E306" s="233">
        <f t="shared" si="982"/>
        <v>104.33999999999999</v>
      </c>
      <c r="F306" s="233">
        <f t="shared" si="982"/>
        <v>103.41999999999999</v>
      </c>
      <c r="G306" s="233">
        <f t="shared" si="982"/>
        <v>115.73200000000001</v>
      </c>
      <c r="H306" s="234">
        <f t="shared" ref="H306" si="983">SUM(H294:H305)</f>
        <v>99.361145000000022</v>
      </c>
      <c r="I306" s="232"/>
      <c r="J306" s="96"/>
      <c r="K306" s="3"/>
      <c r="L306" s="94" t="s">
        <v>14</v>
      </c>
      <c r="M306" s="108">
        <f t="shared" ref="M306" si="984">+AVERAGE(M294:M305)</f>
        <v>116.19054826472501</v>
      </c>
      <c r="N306" s="85">
        <f>+AVERAGE(N294:N305)</f>
        <v>110.4594316666667</v>
      </c>
      <c r="O306" s="85">
        <f t="shared" ref="O306:T306" si="985">+AVERAGE(O294:O305)</f>
        <v>107.11649999999999</v>
      </c>
      <c r="P306" s="85">
        <f t="shared" si="985"/>
        <v>107.61599999999999</v>
      </c>
      <c r="Q306" s="85">
        <f t="shared" si="985"/>
        <v>102.38291666666665</v>
      </c>
      <c r="R306" s="85">
        <f t="shared" si="985"/>
        <v>109.57391666666666</v>
      </c>
      <c r="S306" s="109">
        <f t="shared" si="985"/>
        <v>108.19199708333336</v>
      </c>
      <c r="T306" s="95">
        <f t="shared" si="985"/>
        <v>95.942305000000005</v>
      </c>
      <c r="U306" s="121">
        <f t="shared" ref="U306" si="986">+T306/S306-1</f>
        <v>-0.11322179471276606</v>
      </c>
      <c r="V306" s="178">
        <f t="shared" ref="V306" si="987">+POWER(T306/O306,0.2)-1</f>
        <v>-2.179302572408004E-2</v>
      </c>
    </row>
    <row r="307" spans="1:22" ht="25.5" x14ac:dyDescent="0.25">
      <c r="A307" s="97" t="s">
        <v>15</v>
      </c>
      <c r="B307" s="110">
        <f>+B306/B$324</f>
        <v>0.15119628576042715</v>
      </c>
      <c r="C307" s="86">
        <f t="shared" ref="C307" si="988">+C306/C$324</f>
        <v>0.14657433041332107</v>
      </c>
      <c r="D307" s="86">
        <f t="shared" ref="D307" si="989">+D306/D$324</f>
        <v>0.14485118224276253</v>
      </c>
      <c r="E307" s="86">
        <f t="shared" ref="E307" si="990">+E306/E$324</f>
        <v>0.14438105306564117</v>
      </c>
      <c r="F307" s="86">
        <f t="shared" ref="F307:G307" si="991">+F306/F$324</f>
        <v>0.14495597498381121</v>
      </c>
      <c r="G307" s="86">
        <f t="shared" si="991"/>
        <v>0.14134532828359933</v>
      </c>
      <c r="H307" s="248">
        <f t="shared" ref="H307" si="992">+H306/H$324</f>
        <v>0.1323169244126973</v>
      </c>
      <c r="I307" s="209"/>
      <c r="J307" s="99"/>
      <c r="K307" s="3"/>
      <c r="L307" s="97" t="s">
        <v>15</v>
      </c>
      <c r="M307" s="110">
        <f>+M306/M$324</f>
        <v>0.15771957030891395</v>
      </c>
      <c r="N307" s="86">
        <f t="shared" ref="N307" si="993">+N306/N$324</f>
        <v>0.14821017221608138</v>
      </c>
      <c r="O307" s="86">
        <f t="shared" ref="O307" si="994">+O306/O$324</f>
        <v>0.1447914859680228</v>
      </c>
      <c r="P307" s="86">
        <f t="shared" ref="P307" si="995">+P306/P$324</f>
        <v>0.14597901840992886</v>
      </c>
      <c r="Q307" s="86">
        <f t="shared" ref="Q307:T307" si="996">+Q306/Q$324</f>
        <v>0.14441559229264739</v>
      </c>
      <c r="R307" s="86">
        <f t="shared" si="996"/>
        <v>0.14228025928179841</v>
      </c>
      <c r="S307" s="111">
        <f t="shared" si="996"/>
        <v>0.13584336731063812</v>
      </c>
      <c r="T307" s="98">
        <f t="shared" si="996"/>
        <v>0.1351975514125065</v>
      </c>
      <c r="U307" s="120"/>
      <c r="V307" s="116"/>
    </row>
    <row r="308" spans="1:22" ht="26.25" thickBot="1" x14ac:dyDescent="0.3">
      <c r="A308" s="100" t="s">
        <v>12</v>
      </c>
      <c r="B308" s="112"/>
      <c r="C308" s="87">
        <f>+C306/B306-1</f>
        <v>-5.0451492240322526E-2</v>
      </c>
      <c r="D308" s="87">
        <f t="shared" ref="D308" si="997">+D306/C306-1</f>
        <v>-1.3930430929433801E-2</v>
      </c>
      <c r="E308" s="87">
        <f t="shared" ref="E308" si="998">+E306/D306-1</f>
        <v>-2.3170902963067119E-2</v>
      </c>
      <c r="F308" s="87">
        <f t="shared" ref="F308:H308" si="999">+F306/E306-1</f>
        <v>-8.8173279662641102E-3</v>
      </c>
      <c r="G308" s="87">
        <f t="shared" si="999"/>
        <v>0.11904853993424891</v>
      </c>
      <c r="H308" s="113">
        <f t="shared" si="999"/>
        <v>-0.14145486987177258</v>
      </c>
      <c r="I308" s="204"/>
      <c r="J308" s="103"/>
      <c r="K308" s="2"/>
      <c r="L308" s="100" t="s">
        <v>12</v>
      </c>
      <c r="M308" s="112"/>
      <c r="N308" s="87">
        <f>+N306/M306-1</f>
        <v>-4.932515323880482E-2</v>
      </c>
      <c r="O308" s="87">
        <f t="shared" ref="O308" si="1000">+O306/N306-1</f>
        <v>-3.0263886172750554E-2</v>
      </c>
      <c r="P308" s="87">
        <f t="shared" ref="P308" si="1001">+P306/O306-1</f>
        <v>4.6631471341949116E-3</v>
      </c>
      <c r="Q308" s="87">
        <f t="shared" ref="Q308" si="1002">+Q306/P306-1</f>
        <v>-4.8627372633561428E-2</v>
      </c>
      <c r="R308" s="87">
        <f t="shared" ref="R308" si="1003">+R306/Q306-1</f>
        <v>7.0236326861170761E-2</v>
      </c>
      <c r="S308" s="113">
        <f t="shared" ref="S308" si="1004">+S306/R306-1</f>
        <v>-1.2611756751720549E-2</v>
      </c>
      <c r="T308" s="102">
        <f t="shared" ref="T308" si="1005">+T306/S306-1</f>
        <v>-0.11322179471276606</v>
      </c>
      <c r="U308" s="101"/>
      <c r="V308" s="117"/>
    </row>
    <row r="309" spans="1:22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2" ht="15.75" thickBot="1" x14ac:dyDescent="0.3">
      <c r="A310" s="293" t="s">
        <v>80</v>
      </c>
      <c r="B310" s="294"/>
      <c r="C310" s="294"/>
      <c r="D310" s="294"/>
      <c r="E310" s="294"/>
      <c r="F310" s="294"/>
      <c r="G310" s="294"/>
      <c r="H310" s="294"/>
      <c r="I310" s="294"/>
      <c r="J310" s="295"/>
      <c r="K310" s="2"/>
      <c r="L310" s="293" t="s">
        <v>81</v>
      </c>
      <c r="M310" s="294"/>
      <c r="N310" s="294"/>
      <c r="O310" s="294"/>
      <c r="P310" s="294"/>
      <c r="Q310" s="294"/>
      <c r="R310" s="294"/>
      <c r="S310" s="294"/>
      <c r="T310" s="294"/>
      <c r="U310" s="294"/>
      <c r="V310" s="295"/>
    </row>
    <row r="311" spans="1:22" ht="38.25" x14ac:dyDescent="0.25">
      <c r="A311" s="88"/>
      <c r="B311" s="104">
        <v>2016</v>
      </c>
      <c r="C311" s="84">
        <f>+B311+1</f>
        <v>2017</v>
      </c>
      <c r="D311" s="84">
        <f t="shared" ref="D311" si="1006">+C311+1</f>
        <v>2018</v>
      </c>
      <c r="E311" s="84">
        <f t="shared" ref="E311" si="1007">+D311+1</f>
        <v>2019</v>
      </c>
      <c r="F311" s="84">
        <f t="shared" ref="F311" si="1008">+E311+1</f>
        <v>2020</v>
      </c>
      <c r="G311" s="84">
        <f t="shared" ref="G311" si="1009">+F311+1</f>
        <v>2021</v>
      </c>
      <c r="H311" s="105">
        <v>2022</v>
      </c>
      <c r="I311" s="104">
        <v>2023</v>
      </c>
      <c r="J311" s="90" t="s">
        <v>16</v>
      </c>
      <c r="K311" s="2"/>
      <c r="L311" s="88"/>
      <c r="M311" s="104">
        <v>2016</v>
      </c>
      <c r="N311" s="84">
        <f>+M311+1</f>
        <v>2017</v>
      </c>
      <c r="O311" s="84">
        <f t="shared" ref="O311" si="1010">+N311+1</f>
        <v>2018</v>
      </c>
      <c r="P311" s="84">
        <f t="shared" ref="P311" si="1011">+O311+1</f>
        <v>2019</v>
      </c>
      <c r="Q311" s="84">
        <f t="shared" ref="Q311" si="1012">+P311+1</f>
        <v>2020</v>
      </c>
      <c r="R311" s="84">
        <f t="shared" ref="R311" si="1013">+Q311+1</f>
        <v>2021</v>
      </c>
      <c r="S311" s="105">
        <v>2022</v>
      </c>
      <c r="T311" s="89">
        <v>2023</v>
      </c>
      <c r="U311" s="118" t="s">
        <v>16</v>
      </c>
      <c r="V311" s="114" t="s">
        <v>21</v>
      </c>
    </row>
    <row r="312" spans="1:22" x14ac:dyDescent="0.25">
      <c r="A312" s="91" t="s">
        <v>10</v>
      </c>
      <c r="B312" s="230">
        <f>+'[1]6.EXPORTACION VARIETAL'!U317/1000</f>
        <v>50.820680000000003</v>
      </c>
      <c r="C312" s="162">
        <f>+'[1]6.EXPORTACION VARIETAL'!U329/1000</f>
        <v>57.015999999999998</v>
      </c>
      <c r="D312" s="162">
        <f>+'[1]6.EXPORTACION VARIETAL'!U341/1000</f>
        <v>52.737000000000002</v>
      </c>
      <c r="E312" s="162">
        <f>+'[1]6.EXPORTACION VARIETAL'!U353/1000</f>
        <v>56.215000000000003</v>
      </c>
      <c r="F312" s="162">
        <f>+'[1]6.EXPORTACION VARIETAL'!U365/1000</f>
        <v>55.021000000000001</v>
      </c>
      <c r="G312" s="162">
        <f>+'[1]6.EXPORTACION VARIETAL'!U377/1000</f>
        <v>54.768000000000001</v>
      </c>
      <c r="H312" s="231">
        <f>+'[1]6.EXPORTACION VARIETAL'!U389/1000</f>
        <v>47.048000000000002</v>
      </c>
      <c r="I312" s="230">
        <f>+'[1]6.EXPORTACION VARIETAL'!U401/1000</f>
        <v>48.081000000000003</v>
      </c>
      <c r="J312" s="93">
        <f>+I312/H312-1</f>
        <v>2.19562999489884E-2</v>
      </c>
      <c r="K312" s="2"/>
      <c r="L312" s="91" t="s">
        <v>10</v>
      </c>
      <c r="M312" s="106">
        <f>+SUM('[1]6.EXPORTACION VARIETAL'!U306:U317)/1000</f>
        <v>737.80832000000021</v>
      </c>
      <c r="N312" s="6">
        <f>+SUM(C312)+SUM(B313:B323)</f>
        <v>760.70776999999998</v>
      </c>
      <c r="O312" s="6">
        <f>+SUM(D312)+SUM(C313:C323)</f>
        <v>734.75900000000001</v>
      </c>
      <c r="P312" s="6">
        <f>+SUM(E312)+SUM(D313:D323)</f>
        <v>740.89</v>
      </c>
      <c r="Q312" s="6">
        <f t="shared" ref="Q312" si="1014">+SUM(F312)+SUM(E313:E323)</f>
        <v>721.47700000000009</v>
      </c>
      <c r="R312" s="6">
        <f t="shared" ref="R312" si="1015">+SUM(G312)+SUM(F313:F323)</f>
        <v>713.20500000000015</v>
      </c>
      <c r="S312" s="107">
        <f t="shared" ref="S312" si="1016">+SUM(H312)+SUM(G313:G323)</f>
        <v>811.06900000000019</v>
      </c>
      <c r="T312" s="92">
        <f t="shared" ref="T312" si="1017">+SUM(I312)+SUM(H313:H323)</f>
        <v>751.96600000000001</v>
      </c>
      <c r="U312" s="119">
        <f>+T312/S312-1</f>
        <v>-7.2870495605182994E-2</v>
      </c>
      <c r="V312" s="115">
        <f>+POWER(T312/O312,0.2)-1</f>
        <v>4.6404448456744962E-3</v>
      </c>
    </row>
    <row r="313" spans="1:22" x14ac:dyDescent="0.25">
      <c r="A313" s="91" t="s">
        <v>11</v>
      </c>
      <c r="B313" s="230">
        <f>+'[1]6.EXPORTACION VARIETAL'!U318/1000</f>
        <v>54.20214</v>
      </c>
      <c r="C313" s="162">
        <f>+'[1]6.EXPORTACION VARIETAL'!U330/1000</f>
        <v>43.622</v>
      </c>
      <c r="D313" s="162">
        <f>+'[1]6.EXPORTACION VARIETAL'!U342/1000</f>
        <v>51.698999999999998</v>
      </c>
      <c r="E313" s="162">
        <f>+'[1]6.EXPORTACION VARIETAL'!U354/1000</f>
        <v>53.478000000000002</v>
      </c>
      <c r="F313" s="162">
        <f>+'[1]6.EXPORTACION VARIETAL'!U366/1000</f>
        <v>50.576999999999998</v>
      </c>
      <c r="G313" s="162">
        <f>+'[1]6.EXPORTACION VARIETAL'!U378/1000</f>
        <v>57.929000000000002</v>
      </c>
      <c r="H313" s="231">
        <f>+'[1]6.EXPORTACION VARIETAL'!U390/1000</f>
        <v>60.786000000000001</v>
      </c>
      <c r="I313" s="230">
        <f>+'[1]6.EXPORTACION VARIETAL'!U402/1000</f>
        <v>42.63</v>
      </c>
      <c r="J313" s="93">
        <f>+I313/H313-1</f>
        <v>-0.29868719770999896</v>
      </c>
      <c r="K313" s="2"/>
      <c r="L313" s="91" t="s">
        <v>11</v>
      </c>
      <c r="M313" s="106">
        <f>+SUM('[1]6.EXPORTACION VARIETAL'!U307:U318)/1000</f>
        <v>738.47546000000023</v>
      </c>
      <c r="N313" s="6">
        <f>+SUM(C312:C313)+SUM(B314:B323)</f>
        <v>750.12762999999995</v>
      </c>
      <c r="O313" s="6">
        <f>+SUM(D312:D313)+SUM(C314:C323)</f>
        <v>742.83600000000001</v>
      </c>
      <c r="P313" s="6">
        <f>+SUM(E312:E313)+SUM(D314:D323)</f>
        <v>742.66899999999998</v>
      </c>
      <c r="Q313" s="6">
        <f t="shared" ref="Q313" si="1018">+SUM(F312:F313)+SUM(E314:E323)</f>
        <v>718.57600000000002</v>
      </c>
      <c r="R313" s="6">
        <f t="shared" ref="R313" si="1019">+SUM(G312:G313)+SUM(F314:F323)</f>
        <v>720.55700000000002</v>
      </c>
      <c r="S313" s="107">
        <f t="shared" ref="S313" si="1020">+SUM(H312:H313)+SUM(G314:G323)</f>
        <v>813.92600000000016</v>
      </c>
      <c r="T313" s="92">
        <f t="shared" ref="T313" si="1021">+SUM(I312:I313)+SUM(H314:H323)</f>
        <v>733.81</v>
      </c>
      <c r="U313" s="119">
        <f t="shared" ref="U313" si="1022">+T313/S313-1</f>
        <v>-9.8431552745581574E-2</v>
      </c>
      <c r="V313" s="115">
        <f t="shared" ref="V313" si="1023">+POWER(T313/O313,0.2)-1</f>
        <v>-2.4420441570000007E-3</v>
      </c>
    </row>
    <row r="314" spans="1:22" x14ac:dyDescent="0.25">
      <c r="A314" s="91" t="s">
        <v>0</v>
      </c>
      <c r="B314" s="230">
        <f>+'[1]6.EXPORTACION VARIETAL'!U319/1000</f>
        <v>64.003590000000003</v>
      </c>
      <c r="C314" s="162">
        <f>+'[1]6.EXPORTACION VARIETAL'!U331/1000</f>
        <v>62.259</v>
      </c>
      <c r="D314" s="162">
        <f>+'[1]6.EXPORTACION VARIETAL'!U343/1000</f>
        <v>60.901000000000003</v>
      </c>
      <c r="E314" s="162">
        <f>+'[1]6.EXPORTACION VARIETAL'!U355/1000</f>
        <v>57.070999999999998</v>
      </c>
      <c r="F314" s="162">
        <f>+'[1]6.EXPORTACION VARIETAL'!U367/1000</f>
        <v>53.042999999999999</v>
      </c>
      <c r="G314" s="162">
        <f>+'[1]6.EXPORTACION VARIETAL'!U379/1000</f>
        <v>69.373000000000005</v>
      </c>
      <c r="H314" s="231">
        <f>+'[1]6.EXPORTACION VARIETAL'!U391/1000</f>
        <v>67.212000000000003</v>
      </c>
      <c r="I314" s="230">
        <f>+'[1]6.EXPORTACION VARIETAL'!U403/1000</f>
        <v>60.384</v>
      </c>
      <c r="J314" s="93">
        <f>+I314/H314-1</f>
        <v>-0.10158900196393505</v>
      </c>
      <c r="K314" s="2"/>
      <c r="L314" s="91" t="s">
        <v>0</v>
      </c>
      <c r="M314" s="106">
        <f>+SUM('[1]6.EXPORTACION VARIETAL'!U308:U319)/1000</f>
        <v>734.40905000000021</v>
      </c>
      <c r="N314" s="6">
        <f>+SUM(C312:C314)+SUM(B315:B323)</f>
        <v>748.38303999999994</v>
      </c>
      <c r="O314" s="6">
        <f>+SUM(D312:D314)+SUM(C315:C323)</f>
        <v>741.47800000000007</v>
      </c>
      <c r="P314" s="6">
        <f>+SUM(E312:E314)+SUM(D315:D323)</f>
        <v>738.83900000000006</v>
      </c>
      <c r="Q314" s="6">
        <f t="shared" ref="Q314" si="1024">+SUM(F312:F314)+SUM(E315:E323)</f>
        <v>714.548</v>
      </c>
      <c r="R314" s="6">
        <f t="shared" ref="R314" si="1025">+SUM(G312:G314)+SUM(F315:F323)</f>
        <v>736.88700000000017</v>
      </c>
      <c r="S314" s="107">
        <f t="shared" ref="S314" si="1026">+SUM(H312:H314)+SUM(G315:G323)</f>
        <v>811.7650000000001</v>
      </c>
      <c r="T314" s="92">
        <f t="shared" ref="T314" si="1027">+SUM(I312:I314)+SUM(H315:H323)</f>
        <v>726.98200000000008</v>
      </c>
      <c r="U314" s="119">
        <f>+T314/S314-1</f>
        <v>-0.10444278824536657</v>
      </c>
      <c r="V314" s="115">
        <f>+POWER(T314/O314,0.2)-1</f>
        <v>-3.9409686412654743E-3</v>
      </c>
    </row>
    <row r="315" spans="1:22" x14ac:dyDescent="0.25">
      <c r="A315" s="91" t="s">
        <v>1</v>
      </c>
      <c r="B315" s="230">
        <f>+'[1]6.EXPORTACION VARIETAL'!U320/1000</f>
        <v>67.619910000000004</v>
      </c>
      <c r="C315" s="162">
        <f>+'[1]6.EXPORTACION VARIETAL'!U332/1000</f>
        <v>58.014000000000003</v>
      </c>
      <c r="D315" s="162">
        <f>+'[1]6.EXPORTACION VARIETAL'!U344/1000</f>
        <v>56.177999999999997</v>
      </c>
      <c r="E315" s="162">
        <f>+'[1]6.EXPORTACION VARIETAL'!U356/1000</f>
        <v>62.96</v>
      </c>
      <c r="F315" s="162">
        <f>+'[1]6.EXPORTACION VARIETAL'!U368/1000</f>
        <v>60.252000000000002</v>
      </c>
      <c r="G315" s="162">
        <f>+'[1]6.EXPORTACION VARIETAL'!U380/1000</f>
        <v>65.727999999999994</v>
      </c>
      <c r="H315" s="231">
        <f>+'[1]6.EXPORTACION VARIETAL'!U392/1000</f>
        <v>65.234999999999999</v>
      </c>
      <c r="I315" s="230">
        <f>+'[1]6.EXPORTACION VARIETAL'!U404/1000</f>
        <v>48.195</v>
      </c>
      <c r="J315" s="93">
        <f>+I315/H315-1</f>
        <v>-0.2612094734421706</v>
      </c>
      <c r="K315" s="2"/>
      <c r="L315" s="91" t="s">
        <v>1</v>
      </c>
      <c r="M315" s="106">
        <f>+SUM('[1]6.EXPORTACION VARIETAL'!U309:U320)/1000</f>
        <v>732.96396000000004</v>
      </c>
      <c r="N315" s="6">
        <f t="shared" ref="N315:Q315" si="1028">+SUM(C312:C315)+SUM(B316:B323)</f>
        <v>738.77712999999994</v>
      </c>
      <c r="O315" s="6">
        <f t="shared" si="1028"/>
        <v>739.64199999999994</v>
      </c>
      <c r="P315" s="6">
        <f t="shared" si="1028"/>
        <v>745.62100000000009</v>
      </c>
      <c r="Q315" s="6">
        <f t="shared" si="1028"/>
        <v>711.83999999999992</v>
      </c>
      <c r="R315" s="6">
        <f t="shared" ref="R315" si="1029">+SUM(G312:G315)+SUM(F316:F323)</f>
        <v>742.36300000000006</v>
      </c>
      <c r="S315" s="107">
        <f t="shared" ref="S315" si="1030">+SUM(H312:H315)+SUM(G316:G323)</f>
        <v>811.27199999999993</v>
      </c>
      <c r="T315" s="92">
        <f t="shared" ref="T315" si="1031">+SUM(I312:I315)+SUM(H316:H323)</f>
        <v>709.94200000000001</v>
      </c>
      <c r="U315" s="119">
        <f>+T315/S315-1</f>
        <v>-0.12490262205524161</v>
      </c>
      <c r="V315" s="115">
        <f>+POWER(T315/O315,0.2)-1</f>
        <v>-8.1631012116233359E-3</v>
      </c>
    </row>
    <row r="316" spans="1:22" x14ac:dyDescent="0.25">
      <c r="A316" s="91" t="s">
        <v>2</v>
      </c>
      <c r="B316" s="230">
        <f>+'[1]6.EXPORTACION VARIETAL'!U321/1000</f>
        <v>64.744129999999998</v>
      </c>
      <c r="C316" s="162">
        <f>+'[1]6.EXPORTACION VARIETAL'!U333/1000</f>
        <v>62.203000000000003</v>
      </c>
      <c r="D316" s="162">
        <f>+'[1]6.EXPORTACION VARIETAL'!U345/1000</f>
        <v>64.832999999999998</v>
      </c>
      <c r="E316" s="162">
        <f>+'[1]6.EXPORTACION VARIETAL'!U357/1000</f>
        <v>67.599999999999994</v>
      </c>
      <c r="F316" s="162">
        <f>+'[1]6.EXPORTACION VARIETAL'!U369/1000</f>
        <v>56.021999999999998</v>
      </c>
      <c r="G316" s="162">
        <f>+'[1]6.EXPORTACION VARIETAL'!U381/1000</f>
        <v>68.603999999999999</v>
      </c>
      <c r="H316" s="231">
        <f>+'[1]6.EXPORTACION VARIETAL'!U393/1000</f>
        <v>68.760000000000005</v>
      </c>
      <c r="I316" s="230">
        <f>+'[1]6.EXPORTACION VARIETAL'!U405/1000</f>
        <v>57.197000000000003</v>
      </c>
      <c r="J316" s="93">
        <f t="shared" ref="J316:J318" si="1032">+I316/H316-1</f>
        <v>-0.16816463059918563</v>
      </c>
      <c r="K316" s="2"/>
      <c r="L316" s="91" t="s">
        <v>2</v>
      </c>
      <c r="M316" s="106">
        <f>+SUM('[1]6.EXPORTACION VARIETAL'!U310:U321)/1000</f>
        <v>739.08581128770004</v>
      </c>
      <c r="N316" s="6">
        <f t="shared" ref="N316:Q316" si="1033">+SUM(C312:C316)+SUM(B317:B323)</f>
        <v>736.2360000000001</v>
      </c>
      <c r="O316" s="6">
        <f t="shared" si="1033"/>
        <v>742.27199999999993</v>
      </c>
      <c r="P316" s="6">
        <f t="shared" si="1033"/>
        <v>748.38800000000003</v>
      </c>
      <c r="Q316" s="6">
        <f t="shared" si="1033"/>
        <v>700.26199999999994</v>
      </c>
      <c r="R316" s="6">
        <f t="shared" ref="R316" si="1034">+SUM(G312:G316)+SUM(F317:F323)</f>
        <v>754.94499999999994</v>
      </c>
      <c r="S316" s="107">
        <f t="shared" ref="S316" si="1035">+SUM(H312:H316)+SUM(G317:G323)</f>
        <v>811.42799999999988</v>
      </c>
      <c r="T316" s="92">
        <f t="shared" ref="T316" si="1036">+SUM(I312:I316)+SUM(H317:H323)</f>
        <v>698.37900000000013</v>
      </c>
      <c r="U316" s="119">
        <f t="shared" ref="U316:U318" si="1037">+T316/S316-1</f>
        <v>-0.13932104881763974</v>
      </c>
      <c r="V316" s="115">
        <f t="shared" ref="V316:V318" si="1038">+POWER(T316/O316,0.2)-1</f>
        <v>-1.2116757172991655E-2</v>
      </c>
    </row>
    <row r="317" spans="1:22" x14ac:dyDescent="0.25">
      <c r="A317" s="91" t="s">
        <v>3</v>
      </c>
      <c r="B317" s="230">
        <f>+'[1]6.EXPORTACION VARIETAL'!U322/1000</f>
        <v>55.776780000000002</v>
      </c>
      <c r="C317" s="162">
        <f>+'[1]6.EXPORTACION VARIETAL'!U334/1000</f>
        <v>63.701000000000001</v>
      </c>
      <c r="D317" s="162">
        <f>+'[1]6.EXPORTACION VARIETAL'!U346/1000</f>
        <v>57.506999999999998</v>
      </c>
      <c r="E317" s="162">
        <f>+'[1]6.EXPORTACION VARIETAL'!U358/1000</f>
        <v>54.115000000000002</v>
      </c>
      <c r="F317" s="162">
        <f>+'[1]6.EXPORTACION VARIETAL'!U370/1000</f>
        <v>54.17</v>
      </c>
      <c r="G317" s="162">
        <f>+'[1]6.EXPORTACION VARIETAL'!U382/1000</f>
        <v>75.42</v>
      </c>
      <c r="H317" s="231">
        <f>+'[1]6.EXPORTACION VARIETAL'!U394/1000</f>
        <v>76.459000000000003</v>
      </c>
      <c r="I317" s="230">
        <f>+'[1]6.EXPORTACION VARIETAL'!U406/1000</f>
        <v>53.808</v>
      </c>
      <c r="J317" s="93">
        <f t="shared" si="1032"/>
        <v>-0.29625027792673198</v>
      </c>
      <c r="K317" s="2"/>
      <c r="L317" s="91" t="s">
        <v>3</v>
      </c>
      <c r="M317" s="106">
        <f>+SUM('[1]6.EXPORTACION VARIETAL'!U311:U322)/1000</f>
        <v>723.29126128770019</v>
      </c>
      <c r="N317" s="6">
        <f>+SUM(C312:C317)+SUM(B318:B323)</f>
        <v>744.16021999999998</v>
      </c>
      <c r="O317" s="6">
        <f>+SUM(D312:D317)+SUM(C318:C323)</f>
        <v>736.07799999999997</v>
      </c>
      <c r="P317" s="6">
        <f>+SUM(E312:E317)+SUM(D318:D323)</f>
        <v>744.99600000000009</v>
      </c>
      <c r="Q317" s="6">
        <f>+SUM(F312:F317)+SUM(E318:E323)</f>
        <v>700.31700000000001</v>
      </c>
      <c r="R317" s="6">
        <f>+SUM(G312:G317)+SUM(F318:F323)</f>
        <v>776.19499999999994</v>
      </c>
      <c r="S317" s="107">
        <f t="shared" ref="S317" si="1039">+SUM(H312:H317)+SUM(G318:G323)</f>
        <v>812.46699999999998</v>
      </c>
      <c r="T317" s="92">
        <f t="shared" ref="T317" si="1040">+SUM(I312:I317)+SUM(H318:H323)</f>
        <v>675.72800000000007</v>
      </c>
      <c r="U317" s="119">
        <f t="shared" si="1037"/>
        <v>-0.16830098945557159</v>
      </c>
      <c r="V317" s="115">
        <f t="shared" si="1038"/>
        <v>-1.6963563248506563E-2</v>
      </c>
    </row>
    <row r="318" spans="1:22" x14ac:dyDescent="0.25">
      <c r="A318" s="91" t="s">
        <v>4</v>
      </c>
      <c r="B318" s="230">
        <f>+'[1]6.EXPORTACION VARIETAL'!U323/1000</f>
        <v>55.028220000000005</v>
      </c>
      <c r="C318" s="162">
        <f>+'[1]6.EXPORTACION VARIETAL'!U335/1000</f>
        <v>61.652999999999999</v>
      </c>
      <c r="D318" s="162">
        <f>+'[1]6.EXPORTACION VARIETAL'!U347/1000</f>
        <v>71.177999999999997</v>
      </c>
      <c r="E318" s="162">
        <f>+'[1]6.EXPORTACION VARIETAL'!U359/1000</f>
        <v>64.498000000000005</v>
      </c>
      <c r="F318" s="162">
        <f>+'[1]6.EXPORTACION VARIETAL'!U371/1000</f>
        <v>68.816999999999993</v>
      </c>
      <c r="G318" s="162">
        <f>+'[1]6.EXPORTACION VARIETAL'!U383/1000</f>
        <v>74.013999999999996</v>
      </c>
      <c r="H318" s="231">
        <f>+'[1]6.EXPORTACION VARIETAL'!U395/1000</f>
        <v>57.68</v>
      </c>
      <c r="I318" s="230">
        <f>+'[1]6.EXPORTACION VARIETAL'!U407/1000</f>
        <v>52.661999999999999</v>
      </c>
      <c r="J318" s="93">
        <f t="shared" si="1032"/>
        <v>-8.6997226074896017E-2</v>
      </c>
      <c r="K318" s="2"/>
      <c r="L318" s="91" t="s">
        <v>4</v>
      </c>
      <c r="M318" s="106">
        <f>+SUM('[1]6.EXPORTACION VARIETAL'!U312:U323)/1000</f>
        <v>717.2814812877001</v>
      </c>
      <c r="N318" s="6">
        <f t="shared" ref="N318:Q318" si="1041">+SUM(C312:C318)+SUM(B319:B323)</f>
        <v>750.78500000000008</v>
      </c>
      <c r="O318" s="6">
        <f t="shared" si="1041"/>
        <v>745.60300000000007</v>
      </c>
      <c r="P318" s="6">
        <f t="shared" si="1041"/>
        <v>738.31600000000003</v>
      </c>
      <c r="Q318" s="6">
        <f t="shared" si="1041"/>
        <v>704.63599999999997</v>
      </c>
      <c r="R318" s="6">
        <f t="shared" ref="R318" si="1042">+SUM(G312:G318)+SUM(F319:F323)</f>
        <v>781.39200000000005</v>
      </c>
      <c r="S318" s="107">
        <f t="shared" ref="S318" si="1043">+SUM(H312:H318)+SUM(G319:G323)</f>
        <v>796.13300000000004</v>
      </c>
      <c r="T318" s="92">
        <f t="shared" ref="T318" si="1044">+SUM(I312:I318)+SUM(H319:H323)</f>
        <v>670.71</v>
      </c>
      <c r="U318" s="119">
        <f t="shared" si="1037"/>
        <v>-0.1575402602329008</v>
      </c>
      <c r="V318" s="115">
        <f t="shared" si="1038"/>
        <v>-2.0948748384451599E-2</v>
      </c>
    </row>
    <row r="319" spans="1:22" x14ac:dyDescent="0.25">
      <c r="A319" s="91" t="s">
        <v>5</v>
      </c>
      <c r="B319" s="230">
        <f>+'[1]6.EXPORTACION VARIETAL'!U324/1000</f>
        <v>82.555279999999996</v>
      </c>
      <c r="C319" s="162">
        <f>+'[1]6.EXPORTACION VARIETAL'!U336/1000</f>
        <v>80.19</v>
      </c>
      <c r="D319" s="162">
        <f>+'[1]6.EXPORTACION VARIETAL'!U348/1000</f>
        <v>78.326999999999998</v>
      </c>
      <c r="E319" s="162">
        <f>+'[1]6.EXPORTACION VARIETAL'!U360/1000</f>
        <v>74.311000000000007</v>
      </c>
      <c r="F319" s="162">
        <f>+'[1]6.EXPORTACION VARIETAL'!U372/1000</f>
        <v>64.501000000000005</v>
      </c>
      <c r="G319" s="162">
        <f>+'[1]6.EXPORTACION VARIETAL'!U384/1000</f>
        <v>71.418000000000006</v>
      </c>
      <c r="H319" s="231">
        <f>+'[1]6.EXPORTACION VARIETAL'!U396/1000</f>
        <v>76.372</v>
      </c>
      <c r="I319" s="230"/>
      <c r="J319" s="93"/>
      <c r="K319" s="2"/>
      <c r="L319" s="91" t="s">
        <v>5</v>
      </c>
      <c r="M319" s="106">
        <f>+SUM('[1]6.EXPORTACION VARIETAL'!U313:U324)/1000</f>
        <v>738.5937612877002</v>
      </c>
      <c r="N319" s="6">
        <f t="shared" ref="N319:Q319" si="1045">+SUM(C312:C319)+SUM(B320:B323)</f>
        <v>748.4197200000001</v>
      </c>
      <c r="O319" s="6">
        <f t="shared" si="1045"/>
        <v>743.74</v>
      </c>
      <c r="P319" s="6">
        <f t="shared" si="1045"/>
        <v>734.3</v>
      </c>
      <c r="Q319" s="6">
        <f t="shared" si="1045"/>
        <v>694.82600000000002</v>
      </c>
      <c r="R319" s="6">
        <f t="shared" ref="R319" si="1046">+SUM(G312:G319)+SUM(F320:F323)</f>
        <v>788.30899999999997</v>
      </c>
      <c r="S319" s="107">
        <f t="shared" ref="S319" si="1047">+SUM(H312:H319)+SUM(G320:G323)</f>
        <v>801.08699999999999</v>
      </c>
      <c r="T319" s="107"/>
      <c r="U319" s="119"/>
      <c r="V319" s="115"/>
    </row>
    <row r="320" spans="1:22" x14ac:dyDescent="0.25">
      <c r="A320" s="91" t="s">
        <v>6</v>
      </c>
      <c r="B320" s="230">
        <f>+'[1]6.EXPORTACION VARIETAL'!U325/1000</f>
        <v>68.618560000000002</v>
      </c>
      <c r="C320" s="162">
        <f>+'[1]6.EXPORTACION VARIETAL'!U337/1000</f>
        <v>60.662999999999997</v>
      </c>
      <c r="D320" s="162">
        <f>+'[1]6.EXPORTACION VARIETAL'!U349/1000</f>
        <v>55.43</v>
      </c>
      <c r="E320" s="162">
        <f>+'[1]6.EXPORTACION VARIETAL'!U361/1000</f>
        <v>53.783999999999999</v>
      </c>
      <c r="F320" s="162">
        <f>+'[1]6.EXPORTACION VARIETAL'!U373/1000</f>
        <v>65.989000000000004</v>
      </c>
      <c r="G320" s="162">
        <f>+'[1]6.EXPORTACION VARIETAL'!U385/1000</f>
        <v>76.826999999999998</v>
      </c>
      <c r="H320" s="231">
        <f>+'[1]6.EXPORTACION VARIETAL'!U397/1000</f>
        <v>67.528000000000006</v>
      </c>
      <c r="I320" s="230"/>
      <c r="J320" s="93"/>
      <c r="K320" s="2"/>
      <c r="L320" s="91" t="s">
        <v>6</v>
      </c>
      <c r="M320" s="106">
        <f>+SUM('[1]6.EXPORTACION VARIETAL'!U314:U325)/1000</f>
        <v>738.62605128770019</v>
      </c>
      <c r="N320" s="6">
        <f t="shared" ref="N320:Q320" si="1048">+SUM(C312:C320)+SUM(B321:B323)</f>
        <v>740.46415999999999</v>
      </c>
      <c r="O320" s="6">
        <f t="shared" si="1048"/>
        <v>738.50699999999995</v>
      </c>
      <c r="P320" s="6">
        <f t="shared" si="1048"/>
        <v>732.654</v>
      </c>
      <c r="Q320" s="6">
        <f t="shared" si="1048"/>
        <v>707.03100000000006</v>
      </c>
      <c r="R320" s="6">
        <f t="shared" ref="R320" si="1049">+SUM(G312:G320)+SUM(F321:F323)</f>
        <v>799.14699999999993</v>
      </c>
      <c r="S320" s="107">
        <f t="shared" ref="S320" si="1050">+SUM(H312:H320)+SUM(G321:G323)</f>
        <v>791.78800000000001</v>
      </c>
      <c r="T320" s="107"/>
      <c r="U320" s="119"/>
      <c r="V320" s="115"/>
    </row>
    <row r="321" spans="1:22" x14ac:dyDescent="0.25">
      <c r="A321" s="91" t="s">
        <v>7</v>
      </c>
      <c r="B321" s="230">
        <f>+'[1]6.EXPORTACION VARIETAL'!U326/1000</f>
        <v>68.246160000000003</v>
      </c>
      <c r="C321" s="162">
        <f>+'[1]6.EXPORTACION VARIETAL'!U338/1000</f>
        <v>70.497</v>
      </c>
      <c r="D321" s="162">
        <f>+'[1]6.EXPORTACION VARIETAL'!U350/1000</f>
        <v>68.573999999999998</v>
      </c>
      <c r="E321" s="162">
        <f>+'[1]6.EXPORTACION VARIETAL'!U362/1000</f>
        <v>66.825000000000003</v>
      </c>
      <c r="F321" s="162">
        <f>+'[1]6.EXPORTACION VARIETAL'!U374/1000</f>
        <v>67.853999999999999</v>
      </c>
      <c r="G321" s="162">
        <f>+'[1]6.EXPORTACION VARIETAL'!U386/1000</f>
        <v>68.286000000000001</v>
      </c>
      <c r="H321" s="231">
        <f>+'[1]6.EXPORTACION VARIETAL'!U398/1000</f>
        <v>59.686999999999998</v>
      </c>
      <c r="I321" s="230"/>
      <c r="J321" s="93"/>
      <c r="K321" s="2"/>
      <c r="L321" s="91" t="s">
        <v>7</v>
      </c>
      <c r="M321" s="106">
        <f>+SUM('[1]6.EXPORTACION VARIETAL'!U315:U326)/1000</f>
        <v>739.7296112877001</v>
      </c>
      <c r="N321" s="6">
        <f t="shared" ref="N321:Q321" si="1051">+SUM(C312:C321)+SUM(B322:B323)</f>
        <v>742.71500000000003</v>
      </c>
      <c r="O321" s="6">
        <f t="shared" si="1051"/>
        <v>736.58399999999995</v>
      </c>
      <c r="P321" s="6">
        <f t="shared" si="1051"/>
        <v>730.90500000000009</v>
      </c>
      <c r="Q321" s="6">
        <f t="shared" si="1051"/>
        <v>708.06000000000006</v>
      </c>
      <c r="R321" s="6">
        <f t="shared" ref="R321" si="1052">+SUM(G312:G321)+SUM(F322:F323)</f>
        <v>799.57899999999995</v>
      </c>
      <c r="S321" s="107">
        <f t="shared" ref="S321" si="1053">+SUM(H312:H321)+SUM(G322:G323)</f>
        <v>783.18900000000008</v>
      </c>
      <c r="T321" s="92"/>
      <c r="U321" s="119"/>
      <c r="V321" s="115"/>
    </row>
    <row r="322" spans="1:22" x14ac:dyDescent="0.25">
      <c r="A322" s="91" t="s">
        <v>8</v>
      </c>
      <c r="B322" s="230">
        <f>+'[1]6.EXPORTACION VARIETAL'!U327/1000</f>
        <v>58.334000000000003</v>
      </c>
      <c r="C322" s="162">
        <f>+'[1]6.EXPORTACION VARIETAL'!U339/1000</f>
        <v>59.274999999999999</v>
      </c>
      <c r="D322" s="162">
        <f>+'[1]6.EXPORTACION VARIETAL'!U351/1000</f>
        <v>61.36</v>
      </c>
      <c r="E322" s="162">
        <f>+'[1]6.EXPORTACION VARIETAL'!U363/1000</f>
        <v>56.628</v>
      </c>
      <c r="F322" s="162">
        <f>+'[1]6.EXPORTACION VARIETAL'!U375/1000</f>
        <v>60.893999999999998</v>
      </c>
      <c r="G322" s="162">
        <f>+'[1]6.EXPORTACION VARIETAL'!U387/1000</f>
        <v>71.474999999999994</v>
      </c>
      <c r="H322" s="231">
        <f>+'[1]6.EXPORTACION VARIETAL'!U399/1000</f>
        <v>50.588999999999999</v>
      </c>
      <c r="I322" s="230"/>
      <c r="J322" s="93"/>
      <c r="K322" s="2"/>
      <c r="L322" s="91" t="s">
        <v>8</v>
      </c>
      <c r="M322" s="106">
        <f>+SUM('[1]6.EXPORTACION VARIETAL'!U316:U327)/1000</f>
        <v>745.51176128769998</v>
      </c>
      <c r="N322" s="6">
        <f t="shared" ref="N322:Q322" si="1054">+SUM(C312:C322)+SUM(B323)</f>
        <v>743.65599999999995</v>
      </c>
      <c r="O322" s="6">
        <f t="shared" si="1054"/>
        <v>738.66899999999998</v>
      </c>
      <c r="P322" s="6">
        <f t="shared" si="1054"/>
        <v>726.17300000000012</v>
      </c>
      <c r="Q322" s="6">
        <f t="shared" si="1054"/>
        <v>712.32600000000014</v>
      </c>
      <c r="R322" s="6">
        <f t="shared" ref="R322" si="1055">+SUM(G312:G322)+SUM(F323)</f>
        <v>810.16</v>
      </c>
      <c r="S322" s="107">
        <f t="shared" ref="S322" si="1056">+SUM(H312:H322)+SUM(G323)</f>
        <v>762.303</v>
      </c>
      <c r="T322" s="92"/>
      <c r="U322" s="119"/>
      <c r="V322" s="115"/>
    </row>
    <row r="323" spans="1:22" x14ac:dyDescent="0.25">
      <c r="A323" s="91" t="s">
        <v>9</v>
      </c>
      <c r="B323" s="230">
        <f>+'[1]6.EXPORTACION VARIETAL'!U328/1000</f>
        <v>64.563000000000002</v>
      </c>
      <c r="C323" s="162">
        <f>+'[1]6.EXPORTACION VARIETAL'!U340/1000</f>
        <v>59.945</v>
      </c>
      <c r="D323" s="162">
        <f>+'[1]6.EXPORTACION VARIETAL'!U352/1000</f>
        <v>58.688000000000002</v>
      </c>
      <c r="E323" s="162">
        <f>+'[1]6.EXPORTACION VARIETAL'!U364/1000</f>
        <v>55.186</v>
      </c>
      <c r="F323" s="162">
        <f>+'[1]6.EXPORTACION VARIETAL'!U376/1000</f>
        <v>56.317999999999998</v>
      </c>
      <c r="G323" s="162">
        <f>+'[1]6.EXPORTACION VARIETAL'!U388/1000</f>
        <v>64.947000000000003</v>
      </c>
      <c r="H323" s="231">
        <f>+'[1]6.EXPORTACION VARIETAL'!U400/1000</f>
        <v>53.576999999999998</v>
      </c>
      <c r="I323" s="230"/>
      <c r="J323" s="93"/>
      <c r="K323" s="2"/>
      <c r="L323" s="91" t="s">
        <v>9</v>
      </c>
      <c r="M323" s="106">
        <f>+SUM('[1]6.EXPORTACION VARIETAL'!U317:U328)/1000</f>
        <v>754.51245000000006</v>
      </c>
      <c r="N323" s="6">
        <f t="shared" ref="N323:Q323" si="1057">+SUM(C312:C323)</f>
        <v>739.03800000000001</v>
      </c>
      <c r="O323" s="6">
        <f t="shared" si="1057"/>
        <v>737.41199999999992</v>
      </c>
      <c r="P323" s="6">
        <f t="shared" si="1057"/>
        <v>722.67100000000016</v>
      </c>
      <c r="Q323" s="6">
        <f t="shared" si="1057"/>
        <v>713.45800000000008</v>
      </c>
      <c r="R323" s="6">
        <f t="shared" ref="R323" si="1058">+SUM(G312:G323)</f>
        <v>818.78899999999999</v>
      </c>
      <c r="S323" s="107">
        <f t="shared" ref="S323" si="1059">+SUM(H312:H323)</f>
        <v>750.93299999999999</v>
      </c>
      <c r="T323" s="92"/>
      <c r="U323" s="119"/>
      <c r="V323" s="115"/>
    </row>
    <row r="324" spans="1:22" ht="25.5" x14ac:dyDescent="0.25">
      <c r="A324" s="94" t="s">
        <v>13</v>
      </c>
      <c r="B324" s="232">
        <f>SUM(B312:B323)</f>
        <v>754.51245000000006</v>
      </c>
      <c r="C324" s="233">
        <f t="shared" ref="C324:F324" si="1060">SUM(C312:C323)</f>
        <v>739.03800000000001</v>
      </c>
      <c r="D324" s="233">
        <f t="shared" si="1060"/>
        <v>737.41199999999992</v>
      </c>
      <c r="E324" s="233">
        <f t="shared" si="1060"/>
        <v>722.67100000000016</v>
      </c>
      <c r="F324" s="233">
        <f t="shared" si="1060"/>
        <v>713.45800000000008</v>
      </c>
      <c r="G324" s="233">
        <f t="shared" ref="G324:H324" si="1061">SUM(G312:G323)</f>
        <v>818.78899999999999</v>
      </c>
      <c r="H324" s="234">
        <f t="shared" si="1061"/>
        <v>750.93299999999999</v>
      </c>
      <c r="I324" s="234"/>
      <c r="J324" s="96"/>
      <c r="K324" s="3"/>
      <c r="L324" s="94" t="s">
        <v>14</v>
      </c>
      <c r="M324" s="108">
        <f t="shared" ref="M324" si="1062">+AVERAGE(M312:M323)</f>
        <v>736.69074825115842</v>
      </c>
      <c r="N324" s="85">
        <f>+AVERAGE(N312:N323)</f>
        <v>745.28913916666659</v>
      </c>
      <c r="O324" s="85">
        <f t="shared" ref="O324:T324" si="1063">+AVERAGE(O312:O323)</f>
        <v>739.79833333333329</v>
      </c>
      <c r="P324" s="85">
        <f t="shared" si="1063"/>
        <v>737.20183333333341</v>
      </c>
      <c r="Q324" s="85">
        <f t="shared" si="1063"/>
        <v>708.94641666666666</v>
      </c>
      <c r="R324" s="85">
        <f t="shared" si="1063"/>
        <v>770.12733333333335</v>
      </c>
      <c r="S324" s="109">
        <f t="shared" si="1063"/>
        <v>796.44666666666672</v>
      </c>
      <c r="T324" s="95">
        <f t="shared" si="1063"/>
        <v>709.64528571428571</v>
      </c>
      <c r="U324" s="121">
        <f t="shared" ref="U324" si="1064">+T324/S324-1</f>
        <v>-0.10898580480682662</v>
      </c>
      <c r="V324" s="178">
        <f t="shared" ref="V324" si="1065">+POWER(T324/O324,0.2)-1</f>
        <v>-8.2879398580102404E-3</v>
      </c>
    </row>
    <row r="325" spans="1:22" ht="26.25" thickBot="1" x14ac:dyDescent="0.3">
      <c r="A325" s="100" t="s">
        <v>12</v>
      </c>
      <c r="B325" s="112"/>
      <c r="C325" s="87">
        <f>+C324/B324-1</f>
        <v>-2.0509204321280672E-2</v>
      </c>
      <c r="D325" s="87">
        <f t="shared" ref="D325" si="1066">+D324/C324-1</f>
        <v>-2.2001575020500486E-3</v>
      </c>
      <c r="E325" s="87">
        <f t="shared" ref="E325" si="1067">+E324/D324-1</f>
        <v>-1.9990181879328994E-2</v>
      </c>
      <c r="F325" s="87">
        <f t="shared" ref="F325:H325" si="1068">+F324/E324-1</f>
        <v>-1.2748539791966329E-2</v>
      </c>
      <c r="G325" s="87">
        <f t="shared" si="1068"/>
        <v>0.14763447883407288</v>
      </c>
      <c r="H325" s="113">
        <f t="shared" si="1068"/>
        <v>-8.2873609684546268E-2</v>
      </c>
      <c r="I325" s="113"/>
      <c r="J325" s="103"/>
      <c r="K325" s="2"/>
      <c r="L325" s="100" t="s">
        <v>12</v>
      </c>
      <c r="M325" s="112"/>
      <c r="N325" s="87">
        <f>+N324/M324-1</f>
        <v>1.1671642321992026E-2</v>
      </c>
      <c r="O325" s="87">
        <f t="shared" ref="O325" si="1069">+O324/N324-1</f>
        <v>-7.3673498576307672E-3</v>
      </c>
      <c r="P325" s="87">
        <f t="shared" ref="P325" si="1070">+P324/O324-1</f>
        <v>-3.5097402670546396E-3</v>
      </c>
      <c r="Q325" s="87">
        <f t="shared" ref="Q325" si="1071">+Q324/P324-1</f>
        <v>-3.8327925120461237E-2</v>
      </c>
      <c r="R325" s="87">
        <f t="shared" ref="R325:T325" si="1072">+R324/Q324-1</f>
        <v>8.6298365050391013E-2</v>
      </c>
      <c r="S325" s="113">
        <f t="shared" si="1072"/>
        <v>3.4175300880979975E-2</v>
      </c>
      <c r="T325" s="102">
        <f t="shared" si="1072"/>
        <v>-0.10898580480682662</v>
      </c>
      <c r="U325" s="101"/>
      <c r="V325" s="117"/>
    </row>
    <row r="326" spans="1:22" ht="15.75" thickBot="1" x14ac:dyDescent="0.3"/>
    <row r="327" spans="1:22" ht="15.75" thickBot="1" x14ac:dyDescent="0.3">
      <c r="A327" s="287" t="s">
        <v>82</v>
      </c>
      <c r="B327" s="288"/>
      <c r="C327" s="288"/>
      <c r="D327" s="288"/>
      <c r="E327" s="288"/>
      <c r="F327" s="288"/>
      <c r="G327" s="288"/>
      <c r="H327" s="288"/>
      <c r="I327" s="288"/>
      <c r="J327" s="289"/>
      <c r="K327" s="2"/>
      <c r="L327" s="287" t="s">
        <v>83</v>
      </c>
      <c r="M327" s="288"/>
      <c r="N327" s="288"/>
      <c r="O327" s="288"/>
      <c r="P327" s="288"/>
      <c r="Q327" s="288"/>
      <c r="R327" s="288"/>
      <c r="S327" s="288"/>
      <c r="T327" s="288"/>
      <c r="U327" s="288"/>
      <c r="V327" s="289"/>
    </row>
    <row r="328" spans="1:22" ht="38.25" x14ac:dyDescent="0.25">
      <c r="A328" s="131"/>
      <c r="B328" s="132">
        <v>2016</v>
      </c>
      <c r="C328" s="132">
        <f>+B328+1</f>
        <v>2017</v>
      </c>
      <c r="D328" s="132">
        <f t="shared" ref="D328" si="1073">+C328+1</f>
        <v>2018</v>
      </c>
      <c r="E328" s="132">
        <f t="shared" ref="E328" si="1074">+D328+1</f>
        <v>2019</v>
      </c>
      <c r="F328" s="132">
        <f t="shared" ref="F328" si="1075">+E328+1</f>
        <v>2020</v>
      </c>
      <c r="G328" s="132">
        <f t="shared" ref="G328" si="1076">+F328+1</f>
        <v>2021</v>
      </c>
      <c r="H328" s="133">
        <v>2022</v>
      </c>
      <c r="I328" s="134">
        <v>2023</v>
      </c>
      <c r="J328" s="135" t="s">
        <v>16</v>
      </c>
      <c r="K328" s="2"/>
      <c r="L328" s="131"/>
      <c r="M328" s="132">
        <v>2016</v>
      </c>
      <c r="N328" s="132">
        <f>+M328+1</f>
        <v>2017</v>
      </c>
      <c r="O328" s="132">
        <f t="shared" ref="O328" si="1077">+N328+1</f>
        <v>2018</v>
      </c>
      <c r="P328" s="132">
        <f t="shared" ref="P328" si="1078">+O328+1</f>
        <v>2019</v>
      </c>
      <c r="Q328" s="132">
        <f t="shared" ref="Q328" si="1079">+P328+1</f>
        <v>2020</v>
      </c>
      <c r="R328" s="132">
        <f t="shared" ref="R328" si="1080">+Q328+1</f>
        <v>2021</v>
      </c>
      <c r="S328" s="133">
        <v>2022</v>
      </c>
      <c r="T328" s="134">
        <v>2023</v>
      </c>
      <c r="U328" s="149" t="s">
        <v>16</v>
      </c>
      <c r="V328" s="135" t="s">
        <v>21</v>
      </c>
    </row>
    <row r="329" spans="1:22" x14ac:dyDescent="0.25">
      <c r="A329" s="136" t="s">
        <v>10</v>
      </c>
      <c r="B329" s="162">
        <f>+B168/B7</f>
        <v>3.4857977701491794</v>
      </c>
      <c r="C329" s="162">
        <f t="shared" ref="C329:H331" si="1081">+C168/C7</f>
        <v>3.395474353717495</v>
      </c>
      <c r="D329" s="162">
        <f t="shared" si="1081"/>
        <v>4.2788708517414982</v>
      </c>
      <c r="E329" s="162">
        <f t="shared" si="1081"/>
        <v>3.8477282468924123</v>
      </c>
      <c r="F329" s="162">
        <f t="shared" si="1081"/>
        <v>3.2031164270821897</v>
      </c>
      <c r="G329" s="162">
        <f t="shared" si="1081"/>
        <v>3.1294278388772687</v>
      </c>
      <c r="H329" s="185">
        <f t="shared" si="1081"/>
        <v>3.2596144542043417</v>
      </c>
      <c r="I329" s="186">
        <f t="shared" ref="I329" si="1082">+I168/I7</f>
        <v>3.4304275874407373</v>
      </c>
      <c r="J329" s="130">
        <f>+I329/H329-1</f>
        <v>5.2402864092124801E-2</v>
      </c>
      <c r="K329" s="2"/>
      <c r="L329" s="136" t="s">
        <v>10</v>
      </c>
      <c r="M329" s="162">
        <f>+M168/M7</f>
        <v>3.6884522569364195</v>
      </c>
      <c r="N329" s="162">
        <f t="shared" ref="N329:S329" si="1083">+N168/N7</f>
        <v>3.7063015092851055</v>
      </c>
      <c r="O329" s="162">
        <f t="shared" si="1083"/>
        <v>4.0952189119092939</v>
      </c>
      <c r="P329" s="162">
        <f t="shared" si="1083"/>
        <v>4.0794067196369284</v>
      </c>
      <c r="Q329" s="162">
        <f t="shared" si="1083"/>
        <v>3.7190160130323195</v>
      </c>
      <c r="R329" s="162">
        <f t="shared" si="1083"/>
        <v>3.0660680731095704</v>
      </c>
      <c r="S329" s="185">
        <f t="shared" si="1083"/>
        <v>3.2885702972664039</v>
      </c>
      <c r="T329" s="186">
        <f t="shared" ref="T329" si="1084">+T168/T7</f>
        <v>3.3178620707573825</v>
      </c>
      <c r="U329" s="150">
        <f>+T329/S329-1</f>
        <v>8.9071453072866458E-3</v>
      </c>
      <c r="V329" s="130">
        <f>+POWER(T329/O329,0.2)-1</f>
        <v>-4.1226015956141726E-2</v>
      </c>
    </row>
    <row r="330" spans="1:22" x14ac:dyDescent="0.25">
      <c r="A330" s="136" t="s">
        <v>11</v>
      </c>
      <c r="B330" s="162">
        <f t="shared" ref="B330:G330" si="1085">+B169/B8</f>
        <v>3.3681752749943428</v>
      </c>
      <c r="C330" s="162">
        <f t="shared" si="1085"/>
        <v>4.0054133074729696</v>
      </c>
      <c r="D330" s="162">
        <f t="shared" si="1085"/>
        <v>4.0945125580288062</v>
      </c>
      <c r="E330" s="162">
        <f t="shared" si="1085"/>
        <v>3.8340604941897052</v>
      </c>
      <c r="F330" s="162">
        <f t="shared" si="1085"/>
        <v>3.308054366721223</v>
      </c>
      <c r="G330" s="162">
        <f t="shared" si="1085"/>
        <v>3.2166597169417939</v>
      </c>
      <c r="H330" s="185">
        <f t="shared" si="1081"/>
        <v>3.3384828995036622</v>
      </c>
      <c r="I330" s="186">
        <f t="shared" ref="I330:I335" si="1086">+I169/I8</f>
        <v>3.1369230769230771</v>
      </c>
      <c r="J330" s="130">
        <f>+I330/H330-1</f>
        <v>-6.0374675757827401E-2</v>
      </c>
      <c r="K330" s="2"/>
      <c r="L330" s="136" t="s">
        <v>11</v>
      </c>
      <c r="M330" s="162">
        <f t="shared" ref="M330:S330" si="1087">+M169/M8</f>
        <v>3.6580239847547351</v>
      </c>
      <c r="N330" s="162">
        <f t="shared" si="1087"/>
        <v>3.7500240584644566</v>
      </c>
      <c r="O330" s="162">
        <f t="shared" si="1087"/>
        <v>4.1004415949089106</v>
      </c>
      <c r="P330" s="162">
        <f t="shared" si="1087"/>
        <v>4.0589051914044649</v>
      </c>
      <c r="Q330" s="162">
        <f t="shared" si="1087"/>
        <v>3.6789548185539824</v>
      </c>
      <c r="R330" s="162">
        <f t="shared" si="1087"/>
        <v>3.0625530304019213</v>
      </c>
      <c r="S330" s="185">
        <f t="shared" si="1087"/>
        <v>3.2979225687542066</v>
      </c>
      <c r="T330" s="186">
        <f t="shared" ref="T330:T335" si="1088">+T169/T8</f>
        <v>3.3046523107402002</v>
      </c>
      <c r="U330" s="150">
        <f t="shared" ref="U330" si="1089">+T330/S330-1</f>
        <v>2.0406003614983348E-3</v>
      </c>
      <c r="V330" s="130">
        <f t="shared" ref="V330" si="1090">+POWER(T330/O330,0.2)-1</f>
        <v>-4.2234854059192695E-2</v>
      </c>
    </row>
    <row r="331" spans="1:22" x14ac:dyDescent="0.25">
      <c r="A331" s="136" t="s">
        <v>0</v>
      </c>
      <c r="B331" s="162">
        <f t="shared" ref="B331:G331" si="1091">+B170/B9</f>
        <v>3.554083016374324</v>
      </c>
      <c r="C331" s="162">
        <f t="shared" si="1091"/>
        <v>4.1283646844351205</v>
      </c>
      <c r="D331" s="162">
        <f t="shared" si="1091"/>
        <v>4.1994742633573789</v>
      </c>
      <c r="E331" s="162">
        <f t="shared" si="1091"/>
        <v>3.7124222056260887</v>
      </c>
      <c r="F331" s="162">
        <f t="shared" si="1091"/>
        <v>3.5403366811694386</v>
      </c>
      <c r="G331" s="162">
        <f t="shared" si="1091"/>
        <v>3.1666181203333355</v>
      </c>
      <c r="H331" s="185">
        <f t="shared" si="1081"/>
        <v>3.1681044933063824</v>
      </c>
      <c r="I331" s="186">
        <f t="shared" si="1086"/>
        <v>3.3163108808290156</v>
      </c>
      <c r="J331" s="130">
        <f>+I331/H331-1</f>
        <v>4.6780776276718727E-2</v>
      </c>
      <c r="K331" s="2"/>
      <c r="L331" s="136" t="s">
        <v>0</v>
      </c>
      <c r="M331" s="162">
        <f t="shared" ref="M331:S331" si="1092">+M170/M9</f>
        <v>3.6505348775667037</v>
      </c>
      <c r="N331" s="162">
        <f t="shared" si="1092"/>
        <v>3.7975459595144447</v>
      </c>
      <c r="O331" s="162">
        <f t="shared" si="1092"/>
        <v>4.1063723277945066</v>
      </c>
      <c r="P331" s="162">
        <f t="shared" si="1092"/>
        <v>4.01858736984817</v>
      </c>
      <c r="Q331" s="162">
        <f t="shared" si="1092"/>
        <v>3.6656847765920322</v>
      </c>
      <c r="R331" s="162">
        <f t="shared" si="1092"/>
        <v>3.0420056308974059</v>
      </c>
      <c r="S331" s="185">
        <f t="shared" si="1092"/>
        <v>3.2977623329245747</v>
      </c>
      <c r="T331" s="186">
        <f t="shared" si="1088"/>
        <v>3.3195418342428926</v>
      </c>
      <c r="U331" s="150">
        <f t="shared" ref="U331" si="1093">+T331/S331-1</f>
        <v>6.6043271526492475E-3</v>
      </c>
      <c r="V331" s="130">
        <f t="shared" ref="V331" si="1094">+POWER(T331/O331,0.2)-1</f>
        <v>-4.1650403550050341E-2</v>
      </c>
    </row>
    <row r="332" spans="1:22" x14ac:dyDescent="0.25">
      <c r="A332" s="136" t="s">
        <v>1</v>
      </c>
      <c r="B332" s="162">
        <f t="shared" ref="B332:H332" si="1095">+B171/B10</f>
        <v>3.9495120204242262</v>
      </c>
      <c r="C332" s="162">
        <f t="shared" si="1095"/>
        <v>3.9893769891534587</v>
      </c>
      <c r="D332" s="162">
        <f t="shared" si="1095"/>
        <v>4.0892740353172012</v>
      </c>
      <c r="E332" s="162">
        <f t="shared" si="1095"/>
        <v>3.9381509555223708</v>
      </c>
      <c r="F332" s="162">
        <f t="shared" si="1095"/>
        <v>3.302994511220732</v>
      </c>
      <c r="G332" s="162">
        <f t="shared" si="1095"/>
        <v>3.279501770067808</v>
      </c>
      <c r="H332" s="185">
        <f t="shared" si="1095"/>
        <v>3.3369089248023185</v>
      </c>
      <c r="I332" s="186">
        <f t="shared" si="1086"/>
        <v>3.2571405776288489</v>
      </c>
      <c r="J332" s="130">
        <f>+I332/H332-1</f>
        <v>-2.3904861945908573E-2</v>
      </c>
      <c r="K332" s="2"/>
      <c r="L332" s="136" t="s">
        <v>1</v>
      </c>
      <c r="M332" s="162">
        <f t="shared" ref="M332:S332" si="1096">+M171/M10</f>
        <v>3.6814661723427298</v>
      </c>
      <c r="N332" s="162">
        <f t="shared" si="1096"/>
        <v>3.7992975170859209</v>
      </c>
      <c r="O332" s="162">
        <f t="shared" si="1096"/>
        <v>4.1143958255988604</v>
      </c>
      <c r="P332" s="162">
        <f t="shared" si="1096"/>
        <v>4.0062888903651546</v>
      </c>
      <c r="Q332" s="162">
        <f t="shared" si="1096"/>
        <v>3.6109722438596772</v>
      </c>
      <c r="R332" s="162">
        <f t="shared" si="1096"/>
        <v>3.0425565109297663</v>
      </c>
      <c r="S332" s="185">
        <f t="shared" si="1096"/>
        <v>3.3023277081690585</v>
      </c>
      <c r="T332" s="186">
        <f t="shared" si="1088"/>
        <v>3.313461113011813</v>
      </c>
      <c r="U332" s="150">
        <f t="shared" ref="U332" si="1097">+T332/S332-1</f>
        <v>3.371380985361716E-3</v>
      </c>
      <c r="V332" s="130">
        <f t="shared" ref="V332" si="1098">+POWER(T332/O332,0.2)-1</f>
        <v>-4.2375692097750162E-2</v>
      </c>
    </row>
    <row r="333" spans="1:22" x14ac:dyDescent="0.25">
      <c r="A333" s="136" t="s">
        <v>2</v>
      </c>
      <c r="B333" s="162">
        <f t="shared" ref="B333:H333" si="1099">+B172/B11</f>
        <v>3.7905568173364723</v>
      </c>
      <c r="C333" s="162">
        <f t="shared" si="1099"/>
        <v>4.1775635909714124</v>
      </c>
      <c r="D333" s="162">
        <f t="shared" si="1099"/>
        <v>4.3131753037344485</v>
      </c>
      <c r="E333" s="162">
        <f t="shared" si="1099"/>
        <v>4.0619352718909152</v>
      </c>
      <c r="F333" s="162">
        <f t="shared" si="1099"/>
        <v>3.0640844359155643</v>
      </c>
      <c r="G333" s="162">
        <f t="shared" si="1099"/>
        <v>3.2445838657344264</v>
      </c>
      <c r="H333" s="185">
        <f t="shared" si="1099"/>
        <v>3.6152843089693305</v>
      </c>
      <c r="I333" s="186">
        <f t="shared" si="1086"/>
        <v>3.3816871884303055</v>
      </c>
      <c r="J333" s="130">
        <f t="shared" ref="J333:J335" si="1100">+I333/H333-1</f>
        <v>-6.4613762176181533E-2</v>
      </c>
      <c r="K333" s="2"/>
      <c r="L333" s="136" t="s">
        <v>2</v>
      </c>
      <c r="M333" s="162">
        <f t="shared" ref="M333:S333" si="1101">+M172/M11</f>
        <v>3.7071758876820153</v>
      </c>
      <c r="N333" s="162">
        <f t="shared" si="1101"/>
        <v>3.8299277902598878</v>
      </c>
      <c r="O333" s="162">
        <f t="shared" si="1101"/>
        <v>4.1264613529539957</v>
      </c>
      <c r="P333" s="162">
        <f t="shared" si="1101"/>
        <v>3.9855735512387658</v>
      </c>
      <c r="Q333" s="162">
        <f t="shared" si="1101"/>
        <v>3.5229447603480555</v>
      </c>
      <c r="R333" s="162">
        <f t="shared" si="1101"/>
        <v>3.0584473740107749</v>
      </c>
      <c r="S333" s="185">
        <f t="shared" si="1101"/>
        <v>3.3317450081273514</v>
      </c>
      <c r="T333" s="186">
        <f t="shared" si="1088"/>
        <v>3.2919319004829921</v>
      </c>
      <c r="U333" s="150">
        <f t="shared" ref="U333:U335" si="1102">+T333/S333-1</f>
        <v>-1.1949626261085533E-2</v>
      </c>
      <c r="V333" s="130">
        <f t="shared" ref="V333:V335" si="1103">+POWER(T333/O333,0.2)-1</f>
        <v>-4.4183304705643578E-2</v>
      </c>
    </row>
    <row r="334" spans="1:22" x14ac:dyDescent="0.25">
      <c r="A334" s="136" t="s">
        <v>3</v>
      </c>
      <c r="B334" s="162">
        <f t="shared" ref="B334:H340" si="1104">+B173/B12</f>
        <v>3.8625505650946765</v>
      </c>
      <c r="C334" s="162">
        <f t="shared" si="1104"/>
        <v>3.8684108150165337</v>
      </c>
      <c r="D334" s="162">
        <f t="shared" si="1104"/>
        <v>4.1876417485658379</v>
      </c>
      <c r="E334" s="162">
        <f t="shared" si="1104"/>
        <v>3.925089242900528</v>
      </c>
      <c r="F334" s="162">
        <f t="shared" si="1104"/>
        <v>3.0281579361333959</v>
      </c>
      <c r="G334" s="162">
        <f t="shared" si="1104"/>
        <v>3.3576611923197111</v>
      </c>
      <c r="H334" s="185">
        <f t="shared" si="1104"/>
        <v>3.2679405203481249</v>
      </c>
      <c r="I334" s="186">
        <f t="shared" si="1086"/>
        <v>3.6405231579401733</v>
      </c>
      <c r="J334" s="130">
        <f t="shared" si="1100"/>
        <v>0.11401145010814284</v>
      </c>
      <c r="K334" s="2"/>
      <c r="L334" s="136" t="s">
        <v>3</v>
      </c>
      <c r="M334" s="162">
        <f t="shared" ref="M334:S334" si="1105">+M173/M12</f>
        <v>3.714441470532706</v>
      </c>
      <c r="N334" s="162">
        <f t="shared" si="1105"/>
        <v>3.8307107485010015</v>
      </c>
      <c r="O334" s="162">
        <f t="shared" si="1105"/>
        <v>4.1539262141116176</v>
      </c>
      <c r="P334" s="162">
        <f t="shared" si="1105"/>
        <v>3.9661837044768911</v>
      </c>
      <c r="Q334" s="162">
        <f t="shared" si="1105"/>
        <v>3.4514646659010264</v>
      </c>
      <c r="R334" s="162">
        <f t="shared" si="1105"/>
        <v>3.0868396641533673</v>
      </c>
      <c r="S334" s="185">
        <f t="shared" si="1105"/>
        <v>3.3235296184974015</v>
      </c>
      <c r="T334" s="186">
        <f t="shared" si="1088"/>
        <v>3.3189477297235639</v>
      </c>
      <c r="U334" s="150">
        <f t="shared" si="1102"/>
        <v>-1.3786213152235938E-3</v>
      </c>
      <c r="V334" s="130">
        <f t="shared" si="1103"/>
        <v>-4.388897312418405E-2</v>
      </c>
    </row>
    <row r="335" spans="1:22" x14ac:dyDescent="0.25">
      <c r="A335" s="136" t="s">
        <v>4</v>
      </c>
      <c r="B335" s="162">
        <f t="shared" ref="B335:F335" si="1106">+B174/B13</f>
        <v>3.866781177880549</v>
      </c>
      <c r="C335" s="162">
        <f t="shared" si="1106"/>
        <v>4.1061840692312552</v>
      </c>
      <c r="D335" s="162">
        <f t="shared" si="1106"/>
        <v>4.0719344185586124</v>
      </c>
      <c r="E335" s="162">
        <f t="shared" si="1106"/>
        <v>3.8305913079609422</v>
      </c>
      <c r="F335" s="162">
        <f t="shared" si="1106"/>
        <v>2.9325160787894249</v>
      </c>
      <c r="G335" s="162">
        <f t="shared" si="1104"/>
        <v>3.5457108813581897</v>
      </c>
      <c r="H335" s="185">
        <f t="shared" ref="H335" si="1107">+H174/H13</f>
        <v>3.4777905377731111</v>
      </c>
      <c r="I335" s="186">
        <f t="shared" si="1086"/>
        <v>3.4480865084058463</v>
      </c>
      <c r="J335" s="130">
        <f t="shared" si="1100"/>
        <v>-8.5410633690103932E-3</v>
      </c>
      <c r="K335" s="2"/>
      <c r="L335" s="136" t="s">
        <v>4</v>
      </c>
      <c r="M335" s="162">
        <f t="shared" ref="M335:S335" si="1108">+M174/M13</f>
        <v>3.7073515697425026</v>
      </c>
      <c r="N335" s="162">
        <f t="shared" si="1108"/>
        <v>3.8489914285354221</v>
      </c>
      <c r="O335" s="162">
        <f t="shared" si="1108"/>
        <v>4.1500559796781928</v>
      </c>
      <c r="P335" s="162">
        <f t="shared" si="1108"/>
        <v>3.9453178467775181</v>
      </c>
      <c r="Q335" s="162">
        <f t="shared" si="1108"/>
        <v>3.3669395665329582</v>
      </c>
      <c r="R335" s="162">
        <f t="shared" si="1108"/>
        <v>3.1391142077591696</v>
      </c>
      <c r="S335" s="185">
        <f t="shared" si="1108"/>
        <v>3.3148717916427963</v>
      </c>
      <c r="T335" s="186">
        <f t="shared" si="1088"/>
        <v>3.3153759348648539</v>
      </c>
      <c r="U335" s="150">
        <f t="shared" si="1102"/>
        <v>1.5208528526766685E-4</v>
      </c>
      <c r="V335" s="130">
        <f t="shared" si="1103"/>
        <v>-4.3916627846857015E-2</v>
      </c>
    </row>
    <row r="336" spans="1:22" x14ac:dyDescent="0.25">
      <c r="A336" s="136" t="s">
        <v>5</v>
      </c>
      <c r="B336" s="162">
        <f t="shared" ref="B336:F336" si="1109">+B175/B14</f>
        <v>3.713334942347855</v>
      </c>
      <c r="C336" s="162">
        <f t="shared" si="1109"/>
        <v>3.9978944702138772</v>
      </c>
      <c r="D336" s="162">
        <f t="shared" si="1109"/>
        <v>4.3333691544427131</v>
      </c>
      <c r="E336" s="162">
        <f t="shared" si="1109"/>
        <v>3.7390703381012287</v>
      </c>
      <c r="F336" s="162">
        <f t="shared" si="1109"/>
        <v>2.9409690594423061</v>
      </c>
      <c r="G336" s="162">
        <f t="shared" si="1104"/>
        <v>3.4508290429751942</v>
      </c>
      <c r="H336" s="185">
        <f t="shared" ref="H336" si="1110">+H175/H14</f>
        <v>3.4375227712576129</v>
      </c>
      <c r="I336" s="186"/>
      <c r="J336" s="130"/>
      <c r="K336" s="2"/>
      <c r="L336" s="136" t="s">
        <v>5</v>
      </c>
      <c r="M336" s="162">
        <f t="shared" ref="M336:S336" si="1111">+M175/M14</f>
        <v>3.704245718703473</v>
      </c>
      <c r="N336" s="162">
        <f t="shared" si="1111"/>
        <v>3.8792495695162685</v>
      </c>
      <c r="O336" s="162">
        <f t="shared" si="1111"/>
        <v>4.184042524043071</v>
      </c>
      <c r="P336" s="162">
        <f t="shared" si="1111"/>
        <v>3.8888246748050608</v>
      </c>
      <c r="Q336" s="162">
        <f t="shared" si="1111"/>
        <v>3.2899280497071453</v>
      </c>
      <c r="R336" s="162">
        <f t="shared" si="1111"/>
        <v>3.1808414961825089</v>
      </c>
      <c r="S336" s="185">
        <f t="shared" si="1111"/>
        <v>3.3145869828003685</v>
      </c>
      <c r="T336" s="186"/>
      <c r="U336" s="150"/>
      <c r="V336" s="130"/>
    </row>
    <row r="337" spans="1:22" x14ac:dyDescent="0.25">
      <c r="A337" s="136" t="s">
        <v>6</v>
      </c>
      <c r="B337" s="162">
        <f t="shared" ref="B337:F337" si="1112">+B176/B15</f>
        <v>4.0068688291768444</v>
      </c>
      <c r="C337" s="162">
        <f t="shared" si="1112"/>
        <v>4.1254321798278459</v>
      </c>
      <c r="D337" s="162">
        <f t="shared" si="1112"/>
        <v>3.9983559574326275</v>
      </c>
      <c r="E337" s="162">
        <f t="shared" si="1112"/>
        <v>3.7074502904835938</v>
      </c>
      <c r="F337" s="162">
        <f t="shared" si="1112"/>
        <v>2.9843201905688743</v>
      </c>
      <c r="G337" s="162">
        <f t="shared" si="1104"/>
        <v>3.5350391064636075</v>
      </c>
      <c r="H337" s="185">
        <f t="shared" ref="H337" si="1113">+H176/H15</f>
        <v>3.1691701918892825</v>
      </c>
      <c r="I337" s="186"/>
      <c r="J337" s="130"/>
      <c r="K337" s="2"/>
      <c r="L337" s="136" t="s">
        <v>6</v>
      </c>
      <c r="M337" s="162">
        <f t="shared" ref="M337:S337" si="1114">+M176/M15</f>
        <v>3.7197466321240564</v>
      </c>
      <c r="N337" s="162">
        <f t="shared" si="1114"/>
        <v>3.8873398152036027</v>
      </c>
      <c r="O337" s="162">
        <f t="shared" si="1114"/>
        <v>4.1745608403600309</v>
      </c>
      <c r="P337" s="162">
        <f t="shared" si="1114"/>
        <v>3.8666604547897183</v>
      </c>
      <c r="Q337" s="162">
        <f t="shared" si="1114"/>
        <v>3.2313486623609715</v>
      </c>
      <c r="R337" s="162">
        <f t="shared" si="1114"/>
        <v>3.2281591090602535</v>
      </c>
      <c r="S337" s="185">
        <f t="shared" si="1114"/>
        <v>3.2820963386543425</v>
      </c>
      <c r="T337" s="186"/>
      <c r="U337" s="150"/>
      <c r="V337" s="130"/>
    </row>
    <row r="338" spans="1:22" x14ac:dyDescent="0.25">
      <c r="A338" s="136" t="s">
        <v>7</v>
      </c>
      <c r="B338" s="162">
        <f t="shared" ref="B338:F338" si="1115">+B177/B16</f>
        <v>3.6514122435797711</v>
      </c>
      <c r="C338" s="162">
        <f t="shared" si="1115"/>
        <v>4.0764850168956581</v>
      </c>
      <c r="D338" s="162">
        <f t="shared" si="1115"/>
        <v>3.8745381155969723</v>
      </c>
      <c r="E338" s="162">
        <f t="shared" si="1115"/>
        <v>3.6577318923964564</v>
      </c>
      <c r="F338" s="162">
        <f t="shared" si="1115"/>
        <v>2.7672437648134554</v>
      </c>
      <c r="G338" s="162">
        <f t="shared" si="1104"/>
        <v>3.2159456309589003</v>
      </c>
      <c r="H338" s="185">
        <f t="shared" ref="H338:H340" si="1116">+H177/H16</f>
        <v>3.372074407393673</v>
      </c>
      <c r="I338" s="186"/>
      <c r="J338" s="130"/>
      <c r="K338" s="2"/>
      <c r="L338" s="136" t="s">
        <v>7</v>
      </c>
      <c r="M338" s="162">
        <f t="shared" ref="M338:S340" si="1117">+M177/M16</f>
        <v>3.7095951930424422</v>
      </c>
      <c r="N338" s="162">
        <f t="shared" si="1117"/>
        <v>3.9288072430068639</v>
      </c>
      <c r="O338" s="162">
        <f t="shared" si="1117"/>
        <v>4.15412905670778</v>
      </c>
      <c r="P338" s="162">
        <f t="shared" si="1117"/>
        <v>3.8451855608758683</v>
      </c>
      <c r="Q338" s="162">
        <f t="shared" si="1117"/>
        <v>3.1420389076432436</v>
      </c>
      <c r="R338" s="162">
        <f t="shared" si="1117"/>
        <v>3.2749903685951161</v>
      </c>
      <c r="S338" s="185">
        <f t="shared" si="1117"/>
        <v>3.2946957215361357</v>
      </c>
      <c r="T338" s="186"/>
      <c r="U338" s="150"/>
      <c r="V338" s="130"/>
    </row>
    <row r="339" spans="1:22" x14ac:dyDescent="0.25">
      <c r="A339" s="136" t="s">
        <v>8</v>
      </c>
      <c r="B339" s="162">
        <f t="shared" ref="B339:F339" si="1118">+B178/B17</f>
        <v>3.9528914389249588</v>
      </c>
      <c r="C339" s="162">
        <f t="shared" si="1118"/>
        <v>4.2227610733915295</v>
      </c>
      <c r="D339" s="162">
        <f t="shared" si="1118"/>
        <v>4.117448364246898</v>
      </c>
      <c r="E339" s="162">
        <f t="shared" si="1118"/>
        <v>3.4977542651209856</v>
      </c>
      <c r="F339" s="162">
        <f t="shared" si="1118"/>
        <v>3.0237933682789881</v>
      </c>
      <c r="G339" s="162">
        <f t="shared" si="1104"/>
        <v>3.1141459908354618</v>
      </c>
      <c r="H339" s="185">
        <f t="shared" si="1116"/>
        <v>2.9409718195523604</v>
      </c>
      <c r="I339" s="186"/>
      <c r="J339" s="130"/>
      <c r="K339" s="2"/>
      <c r="L339" s="136" t="s">
        <v>8</v>
      </c>
      <c r="M339" s="162">
        <f t="shared" ref="M339:R340" si="1119">+M178/M17</f>
        <v>3.722538117550946</v>
      </c>
      <c r="N339" s="162">
        <f t="shared" si="1119"/>
        <v>3.9492254747341802</v>
      </c>
      <c r="O339" s="162">
        <f t="shared" si="1119"/>
        <v>4.1455222699496197</v>
      </c>
      <c r="P339" s="162">
        <f t="shared" si="1119"/>
        <v>3.7925390184934371</v>
      </c>
      <c r="Q339" s="162">
        <f t="shared" si="1119"/>
        <v>3.1042108808479378</v>
      </c>
      <c r="R339" s="162">
        <f t="shared" si="1119"/>
        <v>3.2803131600397619</v>
      </c>
      <c r="S339" s="185">
        <f t="shared" si="1117"/>
        <v>3.2870430456327355</v>
      </c>
      <c r="T339" s="186"/>
      <c r="U339" s="150"/>
      <c r="V339" s="130"/>
    </row>
    <row r="340" spans="1:22" x14ac:dyDescent="0.25">
      <c r="A340" s="136" t="s">
        <v>9</v>
      </c>
      <c r="B340" s="162">
        <f t="shared" ref="B340:F341" si="1120">+B179/B18</f>
        <v>3.4677647248799</v>
      </c>
      <c r="C340" s="162">
        <f t="shared" si="1120"/>
        <v>4.2286024642975049</v>
      </c>
      <c r="D340" s="162">
        <f t="shared" si="1120"/>
        <v>3.8211566979733074</v>
      </c>
      <c r="E340" s="162">
        <f t="shared" si="1120"/>
        <v>3.5786638677928178</v>
      </c>
      <c r="F340" s="162">
        <f t="shared" si="1120"/>
        <v>3.0895085883758289</v>
      </c>
      <c r="G340" s="162">
        <f t="shared" si="1104"/>
        <v>3.0851762149437514</v>
      </c>
      <c r="H340" s="185">
        <f t="shared" si="1116"/>
        <v>3.318479709888225</v>
      </c>
      <c r="I340" s="186"/>
      <c r="J340" s="130"/>
      <c r="K340" s="2"/>
      <c r="L340" s="136" t="s">
        <v>9</v>
      </c>
      <c r="M340" s="162">
        <f t="shared" ref="M340:Q340" si="1121">+M179/M18</f>
        <v>3.7159306664555176</v>
      </c>
      <c r="N340" s="162">
        <f t="shared" si="1121"/>
        <v>4.0214582309830345</v>
      </c>
      <c r="O340" s="162">
        <f t="shared" si="1121"/>
        <v>4.1109937797367024</v>
      </c>
      <c r="P340" s="162">
        <f t="shared" si="1121"/>
        <v>3.7731582399618944</v>
      </c>
      <c r="Q340" s="162">
        <f t="shared" si="1121"/>
        <v>3.0710545100367579</v>
      </c>
      <c r="R340" s="162">
        <f t="shared" si="1119"/>
        <v>3.2786572806722418</v>
      </c>
      <c r="S340" s="185">
        <f t="shared" si="1117"/>
        <v>3.3073993635710499</v>
      </c>
      <c r="T340" s="186"/>
      <c r="U340" s="150"/>
      <c r="V340" s="130"/>
    </row>
    <row r="341" spans="1:22" ht="25.5" x14ac:dyDescent="0.25">
      <c r="A341" s="137" t="s">
        <v>13</v>
      </c>
      <c r="B341" s="187">
        <f t="shared" si="1120"/>
        <v>3.7159306664555176</v>
      </c>
      <c r="C341" s="187">
        <f t="shared" si="1120"/>
        <v>4.0214582309830345</v>
      </c>
      <c r="D341" s="187">
        <f t="shared" si="1120"/>
        <v>4.1109937797367024</v>
      </c>
      <c r="E341" s="187">
        <f t="shared" si="1120"/>
        <v>3.7731582399618944</v>
      </c>
      <c r="F341" s="187">
        <f t="shared" si="1120"/>
        <v>3.0710545100367579</v>
      </c>
      <c r="G341" s="187">
        <f t="shared" ref="G341:H341" si="1122">+G180/G19</f>
        <v>3.2786572806722418</v>
      </c>
      <c r="H341" s="188">
        <f t="shared" si="1122"/>
        <v>3.3073993635710499</v>
      </c>
      <c r="I341" s="188"/>
      <c r="J341" s="140"/>
      <c r="K341" s="3"/>
      <c r="L341" s="137" t="s">
        <v>14</v>
      </c>
      <c r="M341" s="187">
        <f t="shared" ref="M341:S341" si="1123">+M180/M19</f>
        <v>3.6983929355879339</v>
      </c>
      <c r="N341" s="187">
        <f t="shared" si="1123"/>
        <v>3.8505199640776109</v>
      </c>
      <c r="O341" s="187">
        <f t="shared" si="1123"/>
        <v>4.1346094862487028</v>
      </c>
      <c r="P341" s="187">
        <f t="shared" si="1123"/>
        <v>3.9338129814251559</v>
      </c>
      <c r="Q341" s="187">
        <f t="shared" si="1123"/>
        <v>3.3917279854049975</v>
      </c>
      <c r="R341" s="187">
        <f t="shared" si="1123"/>
        <v>3.146229882058956</v>
      </c>
      <c r="S341" s="188">
        <f t="shared" si="1123"/>
        <v>3.30359828104688</v>
      </c>
      <c r="T341" s="189">
        <f t="shared" ref="T341" si="1124">+T180/T19</f>
        <v>3.311664497955201</v>
      </c>
      <c r="U341" s="152">
        <f>+S341/R341-1</f>
        <v>5.0018086690136965E-2</v>
      </c>
      <c r="V341" s="160">
        <f>+POWER(S341/N341,0.2)-1</f>
        <v>-3.0174563869111659E-2</v>
      </c>
    </row>
    <row r="342" spans="1:22" ht="25.5" x14ac:dyDescent="0.25">
      <c r="A342" s="138" t="s">
        <v>15</v>
      </c>
      <c r="B342" s="141">
        <f>+B341/B$485</f>
        <v>1.0724071195659</v>
      </c>
      <c r="C342" s="141">
        <f t="shared" ref="C342:F342" si="1125">+C341/C$485</f>
        <v>1.0661159269849725</v>
      </c>
      <c r="D342" s="141">
        <f t="shared" si="1125"/>
        <v>1.0806023430637828</v>
      </c>
      <c r="E342" s="141">
        <f t="shared" si="1125"/>
        <v>1.1095911213564091</v>
      </c>
      <c r="F342" s="141">
        <f t="shared" si="1125"/>
        <v>1.1169008813297878</v>
      </c>
      <c r="G342" s="141">
        <f t="shared" ref="G342:H342" si="1126">+G341/G$485</f>
        <v>1.0718926750253246</v>
      </c>
      <c r="H342" s="142">
        <f t="shared" si="1126"/>
        <v>1.0181334590181235</v>
      </c>
      <c r="I342" s="142"/>
      <c r="J342" s="143"/>
      <c r="K342" s="3"/>
      <c r="L342" s="138" t="s">
        <v>15</v>
      </c>
      <c r="M342" s="141">
        <f t="shared" ref="M342:R342" si="1127">+M341/M$485</f>
        <v>1.0848220551101444</v>
      </c>
      <c r="N342" s="141">
        <f t="shared" si="1127"/>
        <v>1.0649047598204933</v>
      </c>
      <c r="O342" s="141">
        <f t="shared" si="1127"/>
        <v>1.0713883130458528</v>
      </c>
      <c r="P342" s="141">
        <f t="shared" si="1127"/>
        <v>1.0957976024862808</v>
      </c>
      <c r="Q342" s="141">
        <f t="shared" si="1127"/>
        <v>1.1298430718932959</v>
      </c>
      <c r="R342" s="141">
        <f t="shared" si="1127"/>
        <v>1.0858211567068288</v>
      </c>
      <c r="S342" s="142">
        <f t="shared" ref="S342:T342" si="1128">+S341/S$485</f>
        <v>1.0499121516100167</v>
      </c>
      <c r="T342" s="244">
        <f t="shared" si="1128"/>
        <v>0.98988269746540802</v>
      </c>
      <c r="U342" s="151"/>
      <c r="V342" s="143"/>
    </row>
    <row r="343" spans="1:22" ht="26.25" thickBot="1" x14ac:dyDescent="0.3">
      <c r="A343" s="139" t="s">
        <v>12</v>
      </c>
      <c r="B343" s="144"/>
      <c r="C343" s="145">
        <f>+C341/B341-1</f>
        <v>8.2221007858294559E-2</v>
      </c>
      <c r="D343" s="145">
        <f t="shared" ref="D343" si="1129">+D341/C341-1</f>
        <v>2.2264448269995185E-2</v>
      </c>
      <c r="E343" s="145">
        <f t="shared" ref="E343" si="1130">+E341/D341-1</f>
        <v>-8.217855775895766E-2</v>
      </c>
      <c r="F343" s="145">
        <f t="shared" ref="F343:H343" si="1131">+F341/E341-1</f>
        <v>-0.18607852766128019</v>
      </c>
      <c r="G343" s="145">
        <f t="shared" si="1131"/>
        <v>6.7599832551653138E-2</v>
      </c>
      <c r="H343" s="146">
        <f t="shared" si="1131"/>
        <v>8.7664188228038231E-3</v>
      </c>
      <c r="I343" s="146"/>
      <c r="J343" s="148"/>
      <c r="K343" s="2"/>
      <c r="L343" s="139" t="s">
        <v>12</v>
      </c>
      <c r="M343" s="144"/>
      <c r="N343" s="145">
        <f>+N341/M341-1</f>
        <v>4.1133279005004741E-2</v>
      </c>
      <c r="O343" s="145">
        <f t="shared" ref="O343" si="1132">+O341/N341-1</f>
        <v>7.3779521940264825E-2</v>
      </c>
      <c r="P343" s="145">
        <f t="shared" ref="P343" si="1133">+P341/O341-1</f>
        <v>-4.8564805332009242E-2</v>
      </c>
      <c r="Q343" s="145">
        <f t="shared" ref="Q343" si="1134">+Q341/P341-1</f>
        <v>-0.13780141521211053</v>
      </c>
      <c r="R343" s="145">
        <f t="shared" ref="R343:T343" si="1135">+R341/Q341-1</f>
        <v>-7.2381424572503628E-2</v>
      </c>
      <c r="S343" s="146">
        <f t="shared" si="1135"/>
        <v>5.0018086690136965E-2</v>
      </c>
      <c r="T343" s="159">
        <f t="shared" si="1135"/>
        <v>2.4416458122640261E-3</v>
      </c>
      <c r="U343" s="147"/>
      <c r="V343" s="148"/>
    </row>
    <row r="344" spans="1:22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2" ht="15.75" thickBot="1" x14ac:dyDescent="0.3">
      <c r="A345" s="287" t="s">
        <v>84</v>
      </c>
      <c r="B345" s="288"/>
      <c r="C345" s="288"/>
      <c r="D345" s="288"/>
      <c r="E345" s="288"/>
      <c r="F345" s="288"/>
      <c r="G345" s="288"/>
      <c r="H345" s="288"/>
      <c r="I345" s="288"/>
      <c r="J345" s="289"/>
      <c r="K345" s="2"/>
      <c r="L345" s="287" t="s">
        <v>85</v>
      </c>
      <c r="M345" s="288"/>
      <c r="N345" s="288"/>
      <c r="O345" s="288"/>
      <c r="P345" s="288"/>
      <c r="Q345" s="288"/>
      <c r="R345" s="288"/>
      <c r="S345" s="288"/>
      <c r="T345" s="288"/>
      <c r="U345" s="288"/>
      <c r="V345" s="289"/>
    </row>
    <row r="346" spans="1:22" ht="38.25" x14ac:dyDescent="0.25">
      <c r="A346" s="131"/>
      <c r="B346" s="132">
        <v>2016</v>
      </c>
      <c r="C346" s="132">
        <f>+B346+1</f>
        <v>2017</v>
      </c>
      <c r="D346" s="132">
        <f t="shared" ref="D346" si="1136">+C346+1</f>
        <v>2018</v>
      </c>
      <c r="E346" s="132">
        <f t="shared" ref="E346" si="1137">+D346+1</f>
        <v>2019</v>
      </c>
      <c r="F346" s="132">
        <f t="shared" ref="F346" si="1138">+E346+1</f>
        <v>2020</v>
      </c>
      <c r="G346" s="132">
        <f t="shared" ref="G346" si="1139">+F346+1</f>
        <v>2021</v>
      </c>
      <c r="H346" s="133">
        <v>2022</v>
      </c>
      <c r="I346" s="134">
        <v>2023</v>
      </c>
      <c r="J346" s="135" t="s">
        <v>16</v>
      </c>
      <c r="K346" s="2"/>
      <c r="L346" s="131"/>
      <c r="M346" s="132">
        <v>2016</v>
      </c>
      <c r="N346" s="132">
        <f>+M346+1</f>
        <v>2017</v>
      </c>
      <c r="O346" s="132">
        <f t="shared" ref="O346" si="1140">+N346+1</f>
        <v>2018</v>
      </c>
      <c r="P346" s="132">
        <f t="shared" ref="P346" si="1141">+O346+1</f>
        <v>2019</v>
      </c>
      <c r="Q346" s="132">
        <f t="shared" ref="Q346" si="1142">+P346+1</f>
        <v>2020</v>
      </c>
      <c r="R346" s="132">
        <f t="shared" ref="R346" si="1143">+Q346+1</f>
        <v>2021</v>
      </c>
      <c r="S346" s="133">
        <v>2022</v>
      </c>
      <c r="T346" s="134">
        <v>2023</v>
      </c>
      <c r="U346" s="149" t="s">
        <v>16</v>
      </c>
      <c r="V346" s="135" t="s">
        <v>21</v>
      </c>
    </row>
    <row r="347" spans="1:22" x14ac:dyDescent="0.25">
      <c r="A347" s="136" t="s">
        <v>10</v>
      </c>
      <c r="B347" s="162">
        <f>+B186/B25</f>
        <v>2.3340690688930579</v>
      </c>
      <c r="C347" s="162">
        <f t="shared" ref="C347:H349" si="1144">+C186/C25</f>
        <v>4.1123483047666705</v>
      </c>
      <c r="D347" s="162">
        <f t="shared" si="1144"/>
        <v>4.3056950776601495</v>
      </c>
      <c r="E347" s="162">
        <f t="shared" si="1144"/>
        <v>4.1935256861365229</v>
      </c>
      <c r="F347" s="162">
        <f t="shared" si="1144"/>
        <v>3.2186588921282793</v>
      </c>
      <c r="G347" s="162">
        <f t="shared" si="1144"/>
        <v>2.8958965260687917</v>
      </c>
      <c r="H347" s="185">
        <f t="shared" si="1144"/>
        <v>3.3800543039553825</v>
      </c>
      <c r="I347" s="186">
        <f t="shared" ref="I347" si="1145">+I186/I25</f>
        <v>3.7967192023158574</v>
      </c>
      <c r="J347" s="130">
        <f>+I347/H347-1</f>
        <v>0.12327165805380358</v>
      </c>
      <c r="K347" s="2"/>
      <c r="L347" s="136" t="s">
        <v>10</v>
      </c>
      <c r="M347" s="162">
        <f>+M186/M25</f>
        <v>2.9851514008944529</v>
      </c>
      <c r="N347" s="162">
        <f t="shared" ref="N347:T353" si="1146">+N186/N25</f>
        <v>3.9582056381763828</v>
      </c>
      <c r="O347" s="162">
        <f t="shared" si="1146"/>
        <v>4.1457894708208904</v>
      </c>
      <c r="P347" s="162">
        <f t="shared" si="1146"/>
        <v>4.1228277064146308</v>
      </c>
      <c r="Q347" s="162">
        <f t="shared" si="1146"/>
        <v>3.7627043621856893</v>
      </c>
      <c r="R347" s="162">
        <f t="shared" si="1146"/>
        <v>3.0108190578856546</v>
      </c>
      <c r="S347" s="185">
        <f t="shared" si="1146"/>
        <v>3.281478645567466</v>
      </c>
      <c r="T347" s="186">
        <f t="shared" si="1146"/>
        <v>3.7842568467217328</v>
      </c>
      <c r="U347" s="150">
        <f>+T347/S347-1</f>
        <v>0.1532169657216591</v>
      </c>
      <c r="V347" s="130">
        <f>+POWER(T347/O347,0.2)-1</f>
        <v>-1.8083241553074503E-2</v>
      </c>
    </row>
    <row r="348" spans="1:22" x14ac:dyDescent="0.25">
      <c r="A348" s="136" t="s">
        <v>11</v>
      </c>
      <c r="B348" s="162">
        <f t="shared" ref="B348:G348" si="1147">+B187/B26</f>
        <v>4.019343679364904</v>
      </c>
      <c r="C348" s="162">
        <f t="shared" si="1147"/>
        <v>4.5442397632910181</v>
      </c>
      <c r="D348" s="162">
        <f t="shared" si="1147"/>
        <v>4.3771339381523759</v>
      </c>
      <c r="E348" s="162">
        <f t="shared" si="1147"/>
        <v>4.0413934077165496</v>
      </c>
      <c r="F348" s="162">
        <f t="shared" si="1147"/>
        <v>2.9812136126282938</v>
      </c>
      <c r="G348" s="162">
        <f t="shared" si="1147"/>
        <v>2.8506476341527889</v>
      </c>
      <c r="H348" s="185">
        <f t="shared" si="1144"/>
        <v>3.8844534765568302</v>
      </c>
      <c r="I348" s="186">
        <f t="shared" ref="I348:I353" si="1148">+I187/I26</f>
        <v>3.8150384647199931</v>
      </c>
      <c r="J348" s="130">
        <f>+I348/H348-1</f>
        <v>-1.7869955775185797E-2</v>
      </c>
      <c r="K348" s="2"/>
      <c r="L348" s="136" t="s">
        <v>11</v>
      </c>
      <c r="M348" s="162">
        <f t="shared" ref="M348:S348" si="1149">+M187/M26</f>
        <v>3.0189016852290713</v>
      </c>
      <c r="N348" s="162">
        <f t="shared" si="1149"/>
        <v>3.9862392742942281</v>
      </c>
      <c r="O348" s="162">
        <f t="shared" si="1149"/>
        <v>4.1359682330448244</v>
      </c>
      <c r="P348" s="162">
        <f t="shared" si="1149"/>
        <v>4.1025056038145866</v>
      </c>
      <c r="Q348" s="162">
        <f t="shared" si="1149"/>
        <v>3.6727595934613744</v>
      </c>
      <c r="R348" s="162">
        <f t="shared" si="1149"/>
        <v>2.9999009947871609</v>
      </c>
      <c r="S348" s="185">
        <f t="shared" si="1149"/>
        <v>3.3530483641598132</v>
      </c>
      <c r="T348" s="186">
        <f t="shared" si="1146"/>
        <v>3.7794606488923095</v>
      </c>
      <c r="U348" s="150">
        <f t="shared" ref="U348" si="1150">+T348/S348-1</f>
        <v>0.12717152823989886</v>
      </c>
      <c r="V348" s="130">
        <f t="shared" ref="V348" si="1151">+POWER(T348/O348,0.2)-1</f>
        <v>-1.7866495777121294E-2</v>
      </c>
    </row>
    <row r="349" spans="1:22" x14ac:dyDescent="0.25">
      <c r="A349" s="136" t="s">
        <v>0</v>
      </c>
      <c r="B349" s="162">
        <f t="shared" ref="B349:G349" si="1152">+B188/B27</f>
        <v>3.9292064546189733</v>
      </c>
      <c r="C349" s="162">
        <f t="shared" si="1152"/>
        <v>3.9620586886749201</v>
      </c>
      <c r="D349" s="162">
        <f t="shared" si="1152"/>
        <v>4.4317532838378071</v>
      </c>
      <c r="E349" s="162">
        <f t="shared" si="1152"/>
        <v>4.1364914373349242</v>
      </c>
      <c r="F349" s="162">
        <f t="shared" si="1152"/>
        <v>3.1416803953871502</v>
      </c>
      <c r="G349" s="162">
        <f t="shared" si="1152"/>
        <v>2.8968819246597022</v>
      </c>
      <c r="H349" s="185">
        <f t="shared" si="1144"/>
        <v>3.9328353481193092</v>
      </c>
      <c r="I349" s="186">
        <f t="shared" si="1148"/>
        <v>3.7356060606060604</v>
      </c>
      <c r="J349" s="130">
        <f>+I349/H349-1</f>
        <v>-5.0149388432334074E-2</v>
      </c>
      <c r="K349" s="2"/>
      <c r="L349" s="136" t="s">
        <v>0</v>
      </c>
      <c r="M349" s="162">
        <f t="shared" ref="M349:S349" si="1153">+M188/M27</f>
        <v>3.1999076921801373</v>
      </c>
      <c r="N349" s="162">
        <f t="shared" si="1153"/>
        <v>3.9884309250316319</v>
      </c>
      <c r="O349" s="162">
        <f t="shared" si="1153"/>
        <v>4.173299849772417</v>
      </c>
      <c r="P349" s="162">
        <f t="shared" si="1153"/>
        <v>4.0817015336914428</v>
      </c>
      <c r="Q349" s="162">
        <f t="shared" si="1153"/>
        <v>3.5922009253139464</v>
      </c>
      <c r="R349" s="162">
        <f t="shared" si="1153"/>
        <v>2.9782389826755731</v>
      </c>
      <c r="S349" s="185">
        <f t="shared" si="1153"/>
        <v>3.450309254020663</v>
      </c>
      <c r="T349" s="186">
        <f t="shared" si="1146"/>
        <v>3.7637293784254449</v>
      </c>
      <c r="U349" s="150">
        <f t="shared" ref="U349" si="1154">+T349/S349-1</f>
        <v>9.0838270233183138E-2</v>
      </c>
      <c r="V349" s="130">
        <f t="shared" ref="V349" si="1155">+POWER(T349/O349,0.2)-1</f>
        <v>-2.0447404132599378E-2</v>
      </c>
    </row>
    <row r="350" spans="1:22" x14ac:dyDescent="0.25">
      <c r="A350" s="136" t="s">
        <v>1</v>
      </c>
      <c r="B350" s="162">
        <f t="shared" ref="B350:H350" si="1156">+B189/B28</f>
        <v>4.0955677671527262</v>
      </c>
      <c r="C350" s="162">
        <f t="shared" si="1156"/>
        <v>4.2326889279437605</v>
      </c>
      <c r="D350" s="162">
        <f t="shared" si="1156"/>
        <v>4.1713292000604874</v>
      </c>
      <c r="E350" s="162">
        <f t="shared" si="1156"/>
        <v>4.0441074161680808</v>
      </c>
      <c r="F350" s="162">
        <f t="shared" si="1156"/>
        <v>3.5062770803244083</v>
      </c>
      <c r="G350" s="162">
        <f t="shared" si="1156"/>
        <v>3.3608689001070826</v>
      </c>
      <c r="H350" s="185">
        <f t="shared" si="1156"/>
        <v>3.7268633556121262</v>
      </c>
      <c r="I350" s="186">
        <f t="shared" si="1148"/>
        <v>3.5949177877428999</v>
      </c>
      <c r="J350" s="130">
        <f>+I350/H350-1</f>
        <v>-3.5403918866661721E-2</v>
      </c>
      <c r="K350" s="2"/>
      <c r="L350" s="136" t="s">
        <v>1</v>
      </c>
      <c r="M350" s="162">
        <f t="shared" ref="M350:S350" si="1157">+M189/M28</f>
        <v>3.4245524474526299</v>
      </c>
      <c r="N350" s="162">
        <f t="shared" si="1157"/>
        <v>3.9968075030720693</v>
      </c>
      <c r="O350" s="162">
        <f t="shared" si="1157"/>
        <v>4.1683906717700978</v>
      </c>
      <c r="P350" s="162">
        <f t="shared" si="1157"/>
        <v>4.0718933818305816</v>
      </c>
      <c r="Q350" s="162">
        <f t="shared" si="1157"/>
        <v>3.5501464128843336</v>
      </c>
      <c r="R350" s="162">
        <f t="shared" si="1157"/>
        <v>2.9699313641682785</v>
      </c>
      <c r="S350" s="185">
        <f t="shared" si="1157"/>
        <v>3.4827550349301877</v>
      </c>
      <c r="T350" s="186">
        <f t="shared" si="1146"/>
        <v>3.7571477540101594</v>
      </c>
      <c r="U350" s="150">
        <f t="shared" ref="U350:U353" si="1158">+T350/S350-1</f>
        <v>7.8786109366854262E-2</v>
      </c>
      <c r="V350" s="130">
        <f t="shared" ref="V350:V353" si="1159">+POWER(T350/O350,0.2)-1</f>
        <v>-2.055969475370456E-2</v>
      </c>
    </row>
    <row r="351" spans="1:22" x14ac:dyDescent="0.25">
      <c r="A351" s="136" t="s">
        <v>2</v>
      </c>
      <c r="B351" s="162">
        <f t="shared" ref="B351:H351" si="1160">+B190/B29</f>
        <v>3.9001109199124873</v>
      </c>
      <c r="C351" s="162">
        <f t="shared" si="1160"/>
        <v>4.059988959087284</v>
      </c>
      <c r="D351" s="162">
        <f t="shared" si="1160"/>
        <v>4.2563525022876041</v>
      </c>
      <c r="E351" s="162">
        <f t="shared" si="1160"/>
        <v>4.1513184046641047</v>
      </c>
      <c r="F351" s="162">
        <f t="shared" si="1160"/>
        <v>2.993429365681072</v>
      </c>
      <c r="G351" s="162">
        <f t="shared" si="1160"/>
        <v>2.1455693081512899</v>
      </c>
      <c r="H351" s="185">
        <f t="shared" si="1160"/>
        <v>3.8751807685377271</v>
      </c>
      <c r="I351" s="186">
        <f t="shared" si="1148"/>
        <v>3.7106789491641075</v>
      </c>
      <c r="J351" s="130">
        <f t="shared" ref="J351:J353" si="1161">+I351/H351-1</f>
        <v>-4.2450102124059974E-2</v>
      </c>
      <c r="K351" s="2"/>
      <c r="L351" s="136" t="s">
        <v>2</v>
      </c>
      <c r="M351" s="162">
        <f t="shared" ref="M351:S351" si="1162">+M190/M29</f>
        <v>3.4549977523205384</v>
      </c>
      <c r="N351" s="162">
        <f t="shared" si="1162"/>
        <v>4.0112742766135714</v>
      </c>
      <c r="O351" s="162">
        <f t="shared" si="1162"/>
        <v>4.1856007666813078</v>
      </c>
      <c r="P351" s="162">
        <f t="shared" si="1162"/>
        <v>4.0638536094366726</v>
      </c>
      <c r="Q351" s="162">
        <f t="shared" si="1162"/>
        <v>3.4569785491785341</v>
      </c>
      <c r="R351" s="162">
        <f t="shared" si="1162"/>
        <v>2.9003027302766946</v>
      </c>
      <c r="S351" s="185">
        <f t="shared" si="1162"/>
        <v>3.6374761348095936</v>
      </c>
      <c r="T351" s="186">
        <f t="shared" si="1146"/>
        <v>3.7432280491780272</v>
      </c>
      <c r="U351" s="150">
        <f t="shared" si="1158"/>
        <v>2.9072881978913445E-2</v>
      </c>
      <c r="V351" s="130">
        <f t="shared" si="1159"/>
        <v>-2.2092680152837274E-2</v>
      </c>
    </row>
    <row r="352" spans="1:22" x14ac:dyDescent="0.25">
      <c r="A352" s="136" t="s">
        <v>3</v>
      </c>
      <c r="B352" s="162">
        <f t="shared" ref="B352:H359" si="1163">+B191/B30</f>
        <v>3.9471856970957218</v>
      </c>
      <c r="C352" s="162">
        <f t="shared" si="1163"/>
        <v>3.9277978339350179</v>
      </c>
      <c r="D352" s="162">
        <f t="shared" si="1163"/>
        <v>3.9964724039097521</v>
      </c>
      <c r="E352" s="162">
        <f t="shared" si="1163"/>
        <v>4.043112959348214</v>
      </c>
      <c r="F352" s="162">
        <f t="shared" si="1163"/>
        <v>2.8141172082614574</v>
      </c>
      <c r="G352" s="162">
        <f t="shared" si="1163"/>
        <v>3.5556083650190113</v>
      </c>
      <c r="H352" s="185">
        <f t="shared" si="1163"/>
        <v>3.7773611945341696</v>
      </c>
      <c r="I352" s="186">
        <f t="shared" si="1148"/>
        <v>3.6390112762303044</v>
      </c>
      <c r="J352" s="130">
        <f t="shared" si="1161"/>
        <v>-3.6626076030022547E-2</v>
      </c>
      <c r="K352" s="2"/>
      <c r="L352" s="136" t="s">
        <v>3</v>
      </c>
      <c r="M352" s="162">
        <f t="shared" ref="M352:S352" si="1164">+M191/M30</f>
        <v>3.458175824203392</v>
      </c>
      <c r="N352" s="162">
        <f t="shared" si="1164"/>
        <v>4.0080978798234606</v>
      </c>
      <c r="O352" s="162">
        <f t="shared" si="1164"/>
        <v>4.1977027904717881</v>
      </c>
      <c r="P352" s="162">
        <f t="shared" si="1164"/>
        <v>4.0676958941366026</v>
      </c>
      <c r="Q352" s="162">
        <f t="shared" si="1164"/>
        <v>3.3543443761158498</v>
      </c>
      <c r="R352" s="162">
        <f t="shared" si="1164"/>
        <v>2.9641178007052362</v>
      </c>
      <c r="S352" s="185">
        <f t="shared" si="1164"/>
        <v>3.6583948766792123</v>
      </c>
      <c r="T352" s="186">
        <f t="shared" si="1146"/>
        <v>3.7321537506073326</v>
      </c>
      <c r="U352" s="150">
        <f t="shared" si="1158"/>
        <v>2.0161539804875339E-2</v>
      </c>
      <c r="V352" s="130">
        <f t="shared" si="1159"/>
        <v>-2.3236172193469407E-2</v>
      </c>
    </row>
    <row r="353" spans="1:22" x14ac:dyDescent="0.25">
      <c r="A353" s="136" t="s">
        <v>4</v>
      </c>
      <c r="B353" s="162">
        <f t="shared" ref="B353:F353" si="1165">+B192/B31</f>
        <v>3.8533552324668316</v>
      </c>
      <c r="C353" s="162">
        <f t="shared" si="1165"/>
        <v>4.0074600769320439</v>
      </c>
      <c r="D353" s="162">
        <f t="shared" si="1165"/>
        <v>4.0120915203002037</v>
      </c>
      <c r="E353" s="162">
        <f t="shared" si="1165"/>
        <v>3.4057226705796033</v>
      </c>
      <c r="F353" s="162">
        <f t="shared" si="1165"/>
        <v>3.2448566250932735</v>
      </c>
      <c r="G353" s="162">
        <f t="shared" si="1163"/>
        <v>3.6448274154409948</v>
      </c>
      <c r="H353" s="185">
        <f t="shared" ref="H353" si="1166">+H192/H31</f>
        <v>3.4064861996339428</v>
      </c>
      <c r="I353" s="186">
        <f t="shared" si="1148"/>
        <v>3.7324376986975696</v>
      </c>
      <c r="J353" s="130">
        <f t="shared" si="1161"/>
        <v>9.5685548087249828E-2</v>
      </c>
      <c r="K353" s="2"/>
      <c r="L353" s="136" t="s">
        <v>4</v>
      </c>
      <c r="M353" s="162">
        <f t="shared" ref="M353:S353" si="1167">+M192/M31</f>
        <v>3.4464660008012977</v>
      </c>
      <c r="N353" s="162">
        <f t="shared" si="1167"/>
        <v>4.0180489501310239</v>
      </c>
      <c r="O353" s="162">
        <f t="shared" si="1167"/>
        <v>4.1959845488400074</v>
      </c>
      <c r="P353" s="162">
        <f t="shared" si="1167"/>
        <v>3.9969706596473706</v>
      </c>
      <c r="Q353" s="162">
        <f t="shared" si="1167"/>
        <v>3.3388178458368549</v>
      </c>
      <c r="R353" s="162">
        <f t="shared" si="1167"/>
        <v>2.9985189994116577</v>
      </c>
      <c r="S353" s="185">
        <f t="shared" si="1167"/>
        <v>3.6366381411359905</v>
      </c>
      <c r="T353" s="186">
        <f t="shared" si="1146"/>
        <v>3.7666565060490891</v>
      </c>
      <c r="U353" s="150">
        <f t="shared" si="1158"/>
        <v>3.5752351448550934E-2</v>
      </c>
      <c r="V353" s="130">
        <f t="shared" si="1159"/>
        <v>-2.135669951494823E-2</v>
      </c>
    </row>
    <row r="354" spans="1:22" x14ac:dyDescent="0.25">
      <c r="A354" s="136" t="s">
        <v>5</v>
      </c>
      <c r="B354" s="162">
        <f t="shared" ref="B354:F354" si="1168">+B193/B32</f>
        <v>3.8411643376455635</v>
      </c>
      <c r="C354" s="162">
        <f t="shared" si="1168"/>
        <v>4.0526669224865692</v>
      </c>
      <c r="D354" s="162">
        <f t="shared" si="1168"/>
        <v>4.2115582569481891</v>
      </c>
      <c r="E354" s="162">
        <f t="shared" si="1168"/>
        <v>3.9878739346794032</v>
      </c>
      <c r="F354" s="162">
        <f t="shared" si="1168"/>
        <v>2.7341717259323501</v>
      </c>
      <c r="G354" s="162">
        <f t="shared" si="1163"/>
        <v>3.5892696122633003</v>
      </c>
      <c r="H354" s="185">
        <f t="shared" ref="H354" si="1169">+H193/H32</f>
        <v>3.8087482609854715</v>
      </c>
      <c r="I354" s="186"/>
      <c r="J354" s="130"/>
      <c r="K354" s="2"/>
      <c r="L354" s="136" t="s">
        <v>5</v>
      </c>
      <c r="M354" s="162">
        <f t="shared" ref="M354:S354" si="1170">+M193/M32</f>
        <v>3.4398843150274248</v>
      </c>
      <c r="N354" s="162">
        <f t="shared" si="1170"/>
        <v>4.0445908727475492</v>
      </c>
      <c r="O354" s="162">
        <f t="shared" si="1170"/>
        <v>4.2151491434037753</v>
      </c>
      <c r="P354" s="162">
        <f t="shared" si="1170"/>
        <v>3.9708003091867692</v>
      </c>
      <c r="Q354" s="162">
        <f t="shared" si="1170"/>
        <v>3.2157696536826017</v>
      </c>
      <c r="R354" s="162">
        <f t="shared" si="1170"/>
        <v>3.0766975465743664</v>
      </c>
      <c r="S354" s="185">
        <f t="shared" si="1170"/>
        <v>3.6597303037369242</v>
      </c>
      <c r="T354" s="186"/>
      <c r="U354" s="150"/>
      <c r="V354" s="130"/>
    </row>
    <row r="355" spans="1:22" x14ac:dyDescent="0.25">
      <c r="A355" s="136" t="s">
        <v>6</v>
      </c>
      <c r="B355" s="162">
        <f t="shared" ref="B355:F355" si="1171">+B194/B33</f>
        <v>3.893435774909622</v>
      </c>
      <c r="C355" s="162">
        <f t="shared" si="1171"/>
        <v>4.2808679058590711</v>
      </c>
      <c r="D355" s="162">
        <f t="shared" si="1171"/>
        <v>3.988826815642458</v>
      </c>
      <c r="E355" s="162">
        <f t="shared" si="1171"/>
        <v>3.4149556048834628</v>
      </c>
      <c r="F355" s="162">
        <f t="shared" si="1171"/>
        <v>3.2393359949569236</v>
      </c>
      <c r="G355" s="162">
        <f t="shared" si="1163"/>
        <v>3.7112580297275759</v>
      </c>
      <c r="H355" s="185">
        <f t="shared" ref="H355" si="1172">+H194/H33</f>
        <v>3.7324026142699429</v>
      </c>
      <c r="I355" s="186"/>
      <c r="J355" s="130"/>
      <c r="K355" s="2"/>
      <c r="L355" s="136" t="s">
        <v>6</v>
      </c>
      <c r="M355" s="162">
        <f t="shared" ref="M355:S355" si="1173">+M194/M33</f>
        <v>3.4416745845115155</v>
      </c>
      <c r="N355" s="162">
        <f t="shared" si="1173"/>
        <v>4.0773943553102967</v>
      </c>
      <c r="O355" s="162">
        <f t="shared" si="1173"/>
        <v>4.1909924937447887</v>
      </c>
      <c r="P355" s="162">
        <f t="shared" si="1173"/>
        <v>3.9231150622066941</v>
      </c>
      <c r="Q355" s="162">
        <f t="shared" si="1173"/>
        <v>3.205017844430071</v>
      </c>
      <c r="R355" s="162">
        <f t="shared" si="1173"/>
        <v>3.1164466675167724</v>
      </c>
      <c r="S355" s="185">
        <f t="shared" si="1173"/>
        <v>3.6604475684890021</v>
      </c>
      <c r="T355" s="186"/>
      <c r="U355" s="150"/>
      <c r="V355" s="130"/>
    </row>
    <row r="356" spans="1:22" x14ac:dyDescent="0.25">
      <c r="A356" s="136" t="s">
        <v>7</v>
      </c>
      <c r="B356" s="162">
        <f t="shared" ref="B356:F356" si="1174">+B195/B34</f>
        <v>3.8383197627442764</v>
      </c>
      <c r="C356" s="162">
        <f t="shared" si="1174"/>
        <v>4.0623438280859574</v>
      </c>
      <c r="D356" s="162">
        <f t="shared" si="1174"/>
        <v>3.9804958888393145</v>
      </c>
      <c r="E356" s="162">
        <f t="shared" si="1174"/>
        <v>3.663033836015714</v>
      </c>
      <c r="F356" s="162">
        <f t="shared" si="1174"/>
        <v>2.7539321584233467</v>
      </c>
      <c r="G356" s="162">
        <f t="shared" si="1163"/>
        <v>3.537488823604547</v>
      </c>
      <c r="H356" s="185">
        <f t="shared" ref="H356" si="1175">+H195/H34</f>
        <v>3.9295139918682405</v>
      </c>
      <c r="I356" s="186"/>
      <c r="J356" s="130"/>
      <c r="K356" s="2"/>
      <c r="L356" s="136" t="s">
        <v>7</v>
      </c>
      <c r="M356" s="162">
        <f t="shared" ref="M356:S356" si="1176">+M195/M34</f>
        <v>3.4989698278240113</v>
      </c>
      <c r="N356" s="162">
        <f t="shared" si="1176"/>
        <v>4.0979568101921604</v>
      </c>
      <c r="O356" s="162">
        <f t="shared" si="1176"/>
        <v>4.1837794553694216</v>
      </c>
      <c r="P356" s="162">
        <f t="shared" si="1176"/>
        <v>3.8942764784179502</v>
      </c>
      <c r="Q356" s="162">
        <f t="shared" si="1176"/>
        <v>3.1289644431730981</v>
      </c>
      <c r="R356" s="162">
        <f t="shared" si="1176"/>
        <v>3.1763844532246055</v>
      </c>
      <c r="S356" s="185">
        <f t="shared" si="1176"/>
        <v>3.6915132452201052</v>
      </c>
      <c r="T356" s="186"/>
      <c r="U356" s="150"/>
      <c r="V356" s="130"/>
    </row>
    <row r="357" spans="1:22" x14ac:dyDescent="0.25">
      <c r="A357" s="136" t="s">
        <v>8</v>
      </c>
      <c r="B357" s="162">
        <f t="shared" ref="B357:F357" si="1177">+B196/B35</f>
        <v>4.0105729389912845</v>
      </c>
      <c r="C357" s="162">
        <f t="shared" si="1177"/>
        <v>4.1924372894047179</v>
      </c>
      <c r="D357" s="162">
        <f t="shared" si="1177"/>
        <v>4.2579153042507381</v>
      </c>
      <c r="E357" s="162">
        <f t="shared" si="1177"/>
        <v>3.9786459195497441</v>
      </c>
      <c r="F357" s="162">
        <f t="shared" si="1177"/>
        <v>2.6615796884225826</v>
      </c>
      <c r="G357" s="162">
        <f t="shared" si="1163"/>
        <v>3.3722576079263979</v>
      </c>
      <c r="H357" s="185">
        <f>+H196/H35</f>
        <v>3.8417205510261456</v>
      </c>
      <c r="I357" s="186"/>
      <c r="J357" s="130"/>
      <c r="K357" s="2"/>
      <c r="L357" s="136" t="s">
        <v>8</v>
      </c>
      <c r="M357" s="162">
        <f t="shared" ref="M357:S357" si="1178">+M196/M35</f>
        <v>3.5944966988932667</v>
      </c>
      <c r="N357" s="162">
        <f t="shared" si="1178"/>
        <v>4.1111382225947111</v>
      </c>
      <c r="O357" s="162">
        <f t="shared" si="1178"/>
        <v>4.1885250202599114</v>
      </c>
      <c r="P357" s="162">
        <f t="shared" si="1178"/>
        <v>3.8738228667167371</v>
      </c>
      <c r="Q357" s="162">
        <f t="shared" si="1178"/>
        <v>3.0396569551730428</v>
      </c>
      <c r="R357" s="162">
        <f t="shared" si="1178"/>
        <v>3.2409885227378923</v>
      </c>
      <c r="S357" s="185">
        <f t="shared" si="1178"/>
        <v>3.731370048156831</v>
      </c>
      <c r="T357" s="186"/>
      <c r="U357" s="150"/>
      <c r="V357" s="130"/>
    </row>
    <row r="358" spans="1:22" x14ac:dyDescent="0.25">
      <c r="A358" s="136" t="s">
        <v>9</v>
      </c>
      <c r="B358" s="162">
        <f t="shared" ref="B358:F358" si="1179">+B197/B36</f>
        <v>4.1620879120879115</v>
      </c>
      <c r="C358" s="162">
        <f t="shared" si="1179"/>
        <v>4.4688275434243172</v>
      </c>
      <c r="D358" s="162">
        <f t="shared" si="1179"/>
        <v>3.7323388080040161</v>
      </c>
      <c r="E358" s="162">
        <f t="shared" si="1179"/>
        <v>3.4651853948485707</v>
      </c>
      <c r="F358" s="162">
        <f t="shared" si="1179"/>
        <v>3.4019865614957641</v>
      </c>
      <c r="G358" s="162">
        <f t="shared" si="1163"/>
        <v>3.4618515933938125</v>
      </c>
      <c r="H358" s="185">
        <f>+H197/H36</f>
        <v>3.7822841667217122</v>
      </c>
      <c r="I358" s="186"/>
      <c r="J358" s="130"/>
      <c r="K358" s="2"/>
      <c r="L358" s="136" t="s">
        <v>9</v>
      </c>
      <c r="M358" s="162">
        <f t="shared" ref="M358:S358" si="1180">+M197/M36</f>
        <v>3.7369851648646861</v>
      </c>
      <c r="N358" s="162">
        <f t="shared" si="1180"/>
        <v>4.1318541352256801</v>
      </c>
      <c r="O358" s="162">
        <f t="shared" si="1180"/>
        <v>4.1307194844930697</v>
      </c>
      <c r="P358" s="162">
        <f t="shared" si="1180"/>
        <v>3.8518804933084789</v>
      </c>
      <c r="Q358" s="162">
        <f t="shared" si="1180"/>
        <v>3.0350753480111781</v>
      </c>
      <c r="R358" s="162">
        <f t="shared" si="1180"/>
        <v>3.2476582707616588</v>
      </c>
      <c r="S358" s="185">
        <f t="shared" si="1180"/>
        <v>3.7571078745653419</v>
      </c>
      <c r="T358" s="186"/>
      <c r="U358" s="150"/>
      <c r="V358" s="130"/>
    </row>
    <row r="359" spans="1:22" ht="25.5" x14ac:dyDescent="0.25">
      <c r="A359" s="137" t="s">
        <v>13</v>
      </c>
      <c r="B359" s="187">
        <f t="shared" ref="B359:F359" si="1181">+B198/B37</f>
        <v>3.7369851648646861</v>
      </c>
      <c r="C359" s="187">
        <f t="shared" si="1181"/>
        <v>4.1318541352256801</v>
      </c>
      <c r="D359" s="187">
        <f t="shared" si="1181"/>
        <v>4.1307194844930697</v>
      </c>
      <c r="E359" s="187">
        <f t="shared" si="1181"/>
        <v>3.8518804933084789</v>
      </c>
      <c r="F359" s="187">
        <f t="shared" si="1181"/>
        <v>3.0350753480111781</v>
      </c>
      <c r="G359" s="187">
        <f t="shared" si="1163"/>
        <v>3.2476582707616588</v>
      </c>
      <c r="H359" s="188">
        <f t="shared" ref="H359" si="1182">+H198/H37</f>
        <v>3.7571078745653419</v>
      </c>
      <c r="I359" s="188"/>
      <c r="J359" s="140"/>
      <c r="K359" s="3"/>
      <c r="L359" s="137" t="s">
        <v>14</v>
      </c>
      <c r="M359" s="187">
        <f t="shared" ref="M359:T359" si="1183">+M198/M37</f>
        <v>3.3742857915846103</v>
      </c>
      <c r="N359" s="187">
        <f t="shared" si="1183"/>
        <v>4.0350845216757882</v>
      </c>
      <c r="O359" s="187">
        <f t="shared" si="1183"/>
        <v>4.175586625954895</v>
      </c>
      <c r="P359" s="187">
        <f t="shared" si="1183"/>
        <v>4.0022006979219871</v>
      </c>
      <c r="Q359" s="187">
        <f t="shared" si="1183"/>
        <v>3.3429532479555628</v>
      </c>
      <c r="R359" s="187">
        <f t="shared" si="1183"/>
        <v>3.0560194311608222</v>
      </c>
      <c r="S359" s="188">
        <f t="shared" si="1183"/>
        <v>3.5791317287920372</v>
      </c>
      <c r="T359" s="189">
        <f t="shared" si="1183"/>
        <v>3.7615355530016701</v>
      </c>
      <c r="U359" s="152">
        <f>+S359/R359-1</f>
        <v>0.17117440167339248</v>
      </c>
      <c r="V359" s="160">
        <f>+POWER(S359/N359,0.2)-1</f>
        <v>-2.3696133403440345E-2</v>
      </c>
    </row>
    <row r="360" spans="1:22" ht="25.5" x14ac:dyDescent="0.25">
      <c r="A360" s="138" t="s">
        <v>15</v>
      </c>
      <c r="B360" s="141">
        <f>+B359/B$485</f>
        <v>1.0784833884792859</v>
      </c>
      <c r="C360" s="141">
        <f t="shared" ref="C360" si="1184">+C359/C$485</f>
        <v>1.0953826320026254</v>
      </c>
      <c r="D360" s="141">
        <f t="shared" ref="D360" si="1185">+D359/D$485</f>
        <v>1.0857873771261988</v>
      </c>
      <c r="E360" s="141">
        <f t="shared" ref="E360" si="1186">+E359/E$485</f>
        <v>1.1327413599129088</v>
      </c>
      <c r="F360" s="141">
        <f t="shared" ref="F360:G360" si="1187">+F359/F$485</f>
        <v>1.1038157479840445</v>
      </c>
      <c r="G360" s="141">
        <f t="shared" si="1187"/>
        <v>1.0617581568943601</v>
      </c>
      <c r="H360" s="142">
        <f t="shared" ref="H360" si="1188">+H359/H$485</f>
        <v>1.1565695024217679</v>
      </c>
      <c r="I360" s="142"/>
      <c r="J360" s="143"/>
      <c r="K360" s="3"/>
      <c r="L360" s="138" t="s">
        <v>15</v>
      </c>
      <c r="M360" s="141">
        <f t="shared" ref="M360" si="1189">+M359/M$485</f>
        <v>0.98975412042686783</v>
      </c>
      <c r="N360" s="141">
        <f t="shared" ref="N360" si="1190">+N359/N$485</f>
        <v>1.11594817154516</v>
      </c>
      <c r="O360" s="141">
        <f t="shared" ref="O360" si="1191">+O359/O$485</f>
        <v>1.0820065899905742</v>
      </c>
      <c r="P360" s="141">
        <f t="shared" ref="P360" si="1192">+P359/P$485</f>
        <v>1.1148475919317855</v>
      </c>
      <c r="Q360" s="141">
        <f t="shared" ref="Q360:T360" si="1193">+Q359/Q$485</f>
        <v>1.113595365878016</v>
      </c>
      <c r="R360" s="141">
        <f t="shared" si="1193"/>
        <v>1.0546878893318605</v>
      </c>
      <c r="S360" s="142">
        <f t="shared" si="1193"/>
        <v>1.1374790681513864</v>
      </c>
      <c r="T360" s="244">
        <f t="shared" si="1193"/>
        <v>1.124352712092787</v>
      </c>
      <c r="U360" s="151"/>
      <c r="V360" s="143"/>
    </row>
    <row r="361" spans="1:22" ht="26.25" thickBot="1" x14ac:dyDescent="0.3">
      <c r="A361" s="139" t="s">
        <v>12</v>
      </c>
      <c r="B361" s="144"/>
      <c r="C361" s="145">
        <f>+C359/B359-1</f>
        <v>0.10566511584620963</v>
      </c>
      <c r="D361" s="145">
        <f t="shared" ref="D361" si="1194">+D359/C359-1</f>
        <v>-2.7461054903588078E-4</v>
      </c>
      <c r="E361" s="145">
        <f t="shared" ref="E361" si="1195">+E359/D359-1</f>
        <v>-6.7503734453856379E-2</v>
      </c>
      <c r="F361" s="145">
        <f t="shared" ref="F361:H361" si="1196">+F359/E359-1</f>
        <v>-0.21205360517187954</v>
      </c>
      <c r="G361" s="145">
        <f t="shared" si="1196"/>
        <v>7.0042057733354701E-2</v>
      </c>
      <c r="H361" s="146">
        <f t="shared" si="1196"/>
        <v>0.15686675177317966</v>
      </c>
      <c r="I361" s="146"/>
      <c r="J361" s="148"/>
      <c r="K361" s="2"/>
      <c r="L361" s="139" t="s">
        <v>12</v>
      </c>
      <c r="M361" s="144"/>
      <c r="N361" s="145">
        <f>+N359/M359-1</f>
        <v>0.1958336581149096</v>
      </c>
      <c r="O361" s="145">
        <f t="shared" ref="O361" si="1197">+O359/N359-1</f>
        <v>3.4820114305996075E-2</v>
      </c>
      <c r="P361" s="145">
        <f t="shared" ref="P361" si="1198">+P359/O359-1</f>
        <v>-4.1523729134288367E-2</v>
      </c>
      <c r="Q361" s="145">
        <f t="shared" ref="Q361" si="1199">+Q359/P359-1</f>
        <v>-0.16472123707057396</v>
      </c>
      <c r="R361" s="145">
        <f t="shared" ref="R361" si="1200">+R359/Q359-1</f>
        <v>-8.5832434829957505E-2</v>
      </c>
      <c r="S361" s="146">
        <f t="shared" ref="S361" si="1201">+S359/R359-1</f>
        <v>0.17117440167339248</v>
      </c>
      <c r="T361" s="159">
        <f t="shared" ref="T361" si="1202">+T359/S359-1</f>
        <v>5.0963149174505062E-2</v>
      </c>
      <c r="U361" s="147"/>
      <c r="V361" s="148"/>
    </row>
    <row r="362" spans="1:22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2" ht="15.75" thickBot="1" x14ac:dyDescent="0.3">
      <c r="A363" s="287" t="s">
        <v>86</v>
      </c>
      <c r="B363" s="288"/>
      <c r="C363" s="288"/>
      <c r="D363" s="288"/>
      <c r="E363" s="288"/>
      <c r="F363" s="288"/>
      <c r="G363" s="288"/>
      <c r="H363" s="288"/>
      <c r="I363" s="288"/>
      <c r="J363" s="289"/>
      <c r="K363" s="2"/>
      <c r="L363" s="287" t="s">
        <v>87</v>
      </c>
      <c r="M363" s="288"/>
      <c r="N363" s="288"/>
      <c r="O363" s="288"/>
      <c r="P363" s="288"/>
      <c r="Q363" s="288"/>
      <c r="R363" s="288"/>
      <c r="S363" s="288"/>
      <c r="T363" s="288"/>
      <c r="U363" s="288"/>
      <c r="V363" s="289"/>
    </row>
    <row r="364" spans="1:22" ht="38.25" x14ac:dyDescent="0.25">
      <c r="A364" s="131"/>
      <c r="B364" s="132">
        <v>2016</v>
      </c>
      <c r="C364" s="132">
        <f>+B364+1</f>
        <v>2017</v>
      </c>
      <c r="D364" s="132">
        <f t="shared" ref="D364" si="1203">+C364+1</f>
        <v>2018</v>
      </c>
      <c r="E364" s="132">
        <f t="shared" ref="E364" si="1204">+D364+1</f>
        <v>2019</v>
      </c>
      <c r="F364" s="132">
        <f t="shared" ref="F364" si="1205">+E364+1</f>
        <v>2020</v>
      </c>
      <c r="G364" s="132">
        <f t="shared" ref="G364" si="1206">+F364+1</f>
        <v>2021</v>
      </c>
      <c r="H364" s="133">
        <v>2022</v>
      </c>
      <c r="I364" s="134">
        <v>2023</v>
      </c>
      <c r="J364" s="135" t="s">
        <v>16</v>
      </c>
      <c r="K364" s="2"/>
      <c r="L364" s="131"/>
      <c r="M364" s="132">
        <v>2016</v>
      </c>
      <c r="N364" s="132">
        <f>+M364+1</f>
        <v>2017</v>
      </c>
      <c r="O364" s="132">
        <f t="shared" ref="O364" si="1207">+N364+1</f>
        <v>2018</v>
      </c>
      <c r="P364" s="132">
        <f t="shared" ref="P364" si="1208">+O364+1</f>
        <v>2019</v>
      </c>
      <c r="Q364" s="132">
        <f t="shared" ref="Q364" si="1209">+P364+1</f>
        <v>2020</v>
      </c>
      <c r="R364" s="132">
        <f t="shared" ref="R364" si="1210">+Q364+1</f>
        <v>2021</v>
      </c>
      <c r="S364" s="133">
        <v>2022</v>
      </c>
      <c r="T364" s="134">
        <v>2023</v>
      </c>
      <c r="U364" s="149" t="s">
        <v>16</v>
      </c>
      <c r="V364" s="135" t="s">
        <v>21</v>
      </c>
    </row>
    <row r="365" spans="1:22" x14ac:dyDescent="0.25">
      <c r="A365" s="136" t="s">
        <v>10</v>
      </c>
      <c r="B365" s="162">
        <f>+B204/B43</f>
        <v>2.7689021034962704</v>
      </c>
      <c r="C365" s="162">
        <f t="shared" ref="C365:H367" si="1211">+C204/C43</f>
        <v>3.0088987764182429</v>
      </c>
      <c r="D365" s="162">
        <f t="shared" si="1211"/>
        <v>3.3797752808988766</v>
      </c>
      <c r="E365" s="162">
        <f t="shared" si="1211"/>
        <v>1.6414465247499359</v>
      </c>
      <c r="F365" s="162">
        <f t="shared" si="1211"/>
        <v>1.5001198178768271</v>
      </c>
      <c r="G365" s="162">
        <f t="shared" si="1211"/>
        <v>0.95307917888563054</v>
      </c>
      <c r="H365" s="185">
        <f t="shared" si="1211"/>
        <v>1.9687367976341361</v>
      </c>
      <c r="I365" s="186">
        <f t="shared" ref="I365" si="1212">+I204/I43</f>
        <v>2.8234501347708894</v>
      </c>
      <c r="J365" s="130">
        <f>+I365/H365-1</f>
        <v>0.43414301909929076</v>
      </c>
      <c r="K365" s="2"/>
      <c r="L365" s="136" t="s">
        <v>10</v>
      </c>
      <c r="M365" s="162">
        <f>+M204/M43</f>
        <v>3.1288654022889046</v>
      </c>
      <c r="N365" s="162">
        <f t="shared" ref="N365:T371" si="1213">+N204/N43</f>
        <v>3.0684303311163261</v>
      </c>
      <c r="O365" s="162">
        <f t="shared" si="1213"/>
        <v>3.3072416217483007</v>
      </c>
      <c r="P365" s="162">
        <f t="shared" si="1213"/>
        <v>2.226065924175948</v>
      </c>
      <c r="Q365" s="162">
        <f t="shared" si="1213"/>
        <v>1.8691564975925408</v>
      </c>
      <c r="R365" s="162">
        <f t="shared" si="1213"/>
        <v>1.2155857620089854</v>
      </c>
      <c r="S365" s="185">
        <f t="shared" si="1213"/>
        <v>1.775777414075286</v>
      </c>
      <c r="T365" s="186">
        <f t="shared" si="1213"/>
        <v>2.2224794676321737</v>
      </c>
      <c r="U365" s="150">
        <f>+T365/S365-1</f>
        <v>0.25155295366198938</v>
      </c>
      <c r="V365" s="130">
        <f>+POWER(T365/O365,0.2)-1</f>
        <v>-7.6420325921266685E-2</v>
      </c>
    </row>
    <row r="366" spans="1:22" x14ac:dyDescent="0.25">
      <c r="A366" s="136" t="s">
        <v>11</v>
      </c>
      <c r="B366" s="162">
        <f t="shared" ref="B366:G366" si="1214">+B205/B44</f>
        <v>2.6951333541119373</v>
      </c>
      <c r="C366" s="162">
        <f t="shared" si="1214"/>
        <v>3.0464584920030466</v>
      </c>
      <c r="D366" s="162">
        <f t="shared" si="1214"/>
        <v>3.4738485558157692</v>
      </c>
      <c r="E366" s="162">
        <f t="shared" si="1214"/>
        <v>3.4492968171724652</v>
      </c>
      <c r="F366" s="162">
        <f t="shared" si="1214"/>
        <v>0.91633466135458164</v>
      </c>
      <c r="G366" s="162">
        <f t="shared" si="1214"/>
        <v>1.4658782951465879</v>
      </c>
      <c r="H366" s="185">
        <f t="shared" si="1211"/>
        <v>2.0341331530922608</v>
      </c>
      <c r="I366" s="186">
        <f t="shared" ref="I366:I371" si="1215">+I205/I44</f>
        <v>2.9729729729729732</v>
      </c>
      <c r="J366" s="130">
        <f>+I366/H366-1</f>
        <v>0.46154295182372951</v>
      </c>
      <c r="K366" s="2"/>
      <c r="L366" s="136" t="s">
        <v>11</v>
      </c>
      <c r="M366" s="162">
        <f t="shared" ref="M366:S366" si="1216">+M205/M44</f>
        <v>3.097277798441092</v>
      </c>
      <c r="N366" s="162">
        <f t="shared" si="1216"/>
        <v>3.0948145103278182</v>
      </c>
      <c r="O366" s="162">
        <f t="shared" si="1216"/>
        <v>3.333333333333333</v>
      </c>
      <c r="P366" s="162">
        <f t="shared" si="1216"/>
        <v>2.2275865940605177</v>
      </c>
      <c r="Q366" s="162">
        <f t="shared" si="1216"/>
        <v>1.6988301400147379</v>
      </c>
      <c r="R366" s="162">
        <f t="shared" si="1216"/>
        <v>1.2548356255056261</v>
      </c>
      <c r="S366" s="185">
        <f t="shared" si="1216"/>
        <v>1.8160441223319532</v>
      </c>
      <c r="T366" s="186">
        <f t="shared" si="1213"/>
        <v>2.259512193173713</v>
      </c>
      <c r="U366" s="150">
        <f t="shared" ref="U366" si="1217">+T366/S366-1</f>
        <v>0.24419454648068206</v>
      </c>
      <c r="V366" s="130">
        <f t="shared" ref="V366" si="1218">+POWER(T366/O366,0.2)-1</f>
        <v>-7.4817969974635412E-2</v>
      </c>
    </row>
    <row r="367" spans="1:22" x14ac:dyDescent="0.25">
      <c r="A367" s="136" t="s">
        <v>0</v>
      </c>
      <c r="B367" s="162">
        <f t="shared" ref="B367:G367" si="1219">+B206/B45</f>
        <v>3.1577278731836196</v>
      </c>
      <c r="C367" s="162">
        <f t="shared" si="1219"/>
        <v>2.9478138222849082</v>
      </c>
      <c r="D367" s="162">
        <f t="shared" si="1219"/>
        <v>3.7866666666666666</v>
      </c>
      <c r="E367" s="162">
        <f t="shared" si="1219"/>
        <v>3.6092715231788079</v>
      </c>
      <c r="F367" s="162">
        <f t="shared" si="1219"/>
        <v>1.5316600114090131</v>
      </c>
      <c r="G367" s="162">
        <f t="shared" si="1219"/>
        <v>1.5232541601479164</v>
      </c>
      <c r="H367" s="185">
        <f t="shared" si="1211"/>
        <v>1.7562701101664218</v>
      </c>
      <c r="I367" s="186">
        <f t="shared" si="1215"/>
        <v>2.7134404057480981</v>
      </c>
      <c r="J367" s="130">
        <f>+I367/H367-1</f>
        <v>0.54500175687154195</v>
      </c>
      <c r="K367" s="2"/>
      <c r="L367" s="136" t="s">
        <v>0</v>
      </c>
      <c r="M367" s="162">
        <f t="shared" ref="M367:S367" si="1220">+M206/M45</f>
        <v>3.0880954046886044</v>
      </c>
      <c r="N367" s="162">
        <f t="shared" si="1220"/>
        <v>3.0742313999273376</v>
      </c>
      <c r="O367" s="162">
        <f t="shared" si="1220"/>
        <v>3.4221465417939601</v>
      </c>
      <c r="P367" s="162">
        <f t="shared" si="1220"/>
        <v>2.2086375728759835</v>
      </c>
      <c r="Q367" s="162">
        <f t="shared" si="1220"/>
        <v>1.6355365032150821</v>
      </c>
      <c r="R367" s="162">
        <f t="shared" si="1220"/>
        <v>1.2676548734442734</v>
      </c>
      <c r="S367" s="185">
        <f t="shared" si="1220"/>
        <v>1.853175987085969</v>
      </c>
      <c r="T367" s="186">
        <f t="shared" si="1213"/>
        <v>2.3834581393779932</v>
      </c>
      <c r="U367" s="150">
        <f t="shared" ref="U367" si="1221">+T367/S367-1</f>
        <v>0.28614775714090035</v>
      </c>
      <c r="V367" s="130">
        <f t="shared" ref="V367" si="1222">+POWER(T367/O367,0.2)-1</f>
        <v>-6.9788326695870762E-2</v>
      </c>
    </row>
    <row r="368" spans="1:22" x14ac:dyDescent="0.25">
      <c r="A368" s="136" t="s">
        <v>1</v>
      </c>
      <c r="B368" s="162">
        <f t="shared" ref="B368:H368" si="1223">+B207/B46</f>
        <v>2.658599739661673</v>
      </c>
      <c r="C368" s="162">
        <f t="shared" si="1223"/>
        <v>3.1627906976744189</v>
      </c>
      <c r="D368" s="162">
        <f t="shared" si="1223"/>
        <v>3.4922766957689726</v>
      </c>
      <c r="E368" s="162">
        <f t="shared" si="1223"/>
        <v>2.0053160070880094</v>
      </c>
      <c r="F368" s="162">
        <f t="shared" si="1223"/>
        <v>1.2892500923531585</v>
      </c>
      <c r="G368" s="162">
        <f t="shared" si="1223"/>
        <v>1.8614379084967319</v>
      </c>
      <c r="H368" s="185">
        <f t="shared" si="1223"/>
        <v>2.9529175818928466</v>
      </c>
      <c r="I368" s="186">
        <f t="shared" si="1215"/>
        <v>3.1791156462585035</v>
      </c>
      <c r="J368" s="130">
        <f>+I368/H368-1</f>
        <v>7.6601550193169166E-2</v>
      </c>
      <c r="K368" s="2"/>
      <c r="L368" s="136" t="s">
        <v>1</v>
      </c>
      <c r="M368" s="162">
        <f t="shared" ref="M368:S368" si="1224">+M207/M46</f>
        <v>3.0991299987089267</v>
      </c>
      <c r="N368" s="162">
        <f t="shared" si="1224"/>
        <v>3.1432600131903454</v>
      </c>
      <c r="O368" s="162">
        <f t="shared" si="1224"/>
        <v>3.4500405350628292</v>
      </c>
      <c r="P368" s="162">
        <f t="shared" si="1224"/>
        <v>2.1388090569686553</v>
      </c>
      <c r="Q368" s="162">
        <f t="shared" si="1224"/>
        <v>1.5700523560209421</v>
      </c>
      <c r="R368" s="162">
        <f t="shared" si="1224"/>
        <v>1.2984654109638021</v>
      </c>
      <c r="S368" s="185">
        <f t="shared" si="1224"/>
        <v>1.9023899850720725</v>
      </c>
      <c r="T368" s="186">
        <f t="shared" si="1213"/>
        <v>2.3826112823821237</v>
      </c>
      <c r="U368" s="150">
        <f t="shared" ref="U368:U371" si="1225">+T368/S368-1</f>
        <v>0.25243052217385276</v>
      </c>
      <c r="V368" s="130">
        <f t="shared" ref="V368:V371" si="1226">+POWER(T368/O368,0.2)-1</f>
        <v>-7.1363393790476182E-2</v>
      </c>
    </row>
    <row r="369" spans="1:22" x14ac:dyDescent="0.25">
      <c r="A369" s="136" t="s">
        <v>2</v>
      </c>
      <c r="B369" s="162">
        <f t="shared" ref="B369:H369" si="1227">+B208/B47</f>
        <v>3.3824441170392197</v>
      </c>
      <c r="C369" s="162">
        <f t="shared" si="1227"/>
        <v>3.2817337461300307</v>
      </c>
      <c r="D369" s="162">
        <f t="shared" si="1227"/>
        <v>3.0403905903240127</v>
      </c>
      <c r="E369" s="162">
        <f t="shared" si="1227"/>
        <v>1.8013631937682573</v>
      </c>
      <c r="F369" s="162">
        <f t="shared" si="1227"/>
        <v>1.0673807448000996</v>
      </c>
      <c r="G369" s="162">
        <f t="shared" si="1227"/>
        <v>1.1410880141530297</v>
      </c>
      <c r="H369" s="185">
        <f t="shared" si="1227"/>
        <v>3.0910567953198518</v>
      </c>
      <c r="I369" s="186">
        <f t="shared" si="1215"/>
        <v>2.981987991994663</v>
      </c>
      <c r="J369" s="130">
        <f t="shared" ref="J369:J371" si="1228">+I369/H369-1</f>
        <v>-3.5285279613861853E-2</v>
      </c>
      <c r="K369" s="2"/>
      <c r="L369" s="136" t="s">
        <v>2</v>
      </c>
      <c r="M369" s="162">
        <f t="shared" ref="M369:S369" si="1229">+M208/M47</f>
        <v>3.0923689648758415</v>
      </c>
      <c r="N369" s="162">
        <f t="shared" si="1229"/>
        <v>3.1355782728665367</v>
      </c>
      <c r="O369" s="162">
        <f t="shared" si="1229"/>
        <v>3.415954002995603</v>
      </c>
      <c r="P369" s="162">
        <f t="shared" si="1229"/>
        <v>2.0449729514122601</v>
      </c>
      <c r="Q369" s="162">
        <f t="shared" si="1229"/>
        <v>1.4669062475317907</v>
      </c>
      <c r="R369" s="162">
        <f t="shared" si="1229"/>
        <v>1.3099381143065161</v>
      </c>
      <c r="S369" s="185">
        <f t="shared" si="1229"/>
        <v>2.0806174212006292</v>
      </c>
      <c r="T369" s="186">
        <f t="shared" si="1213"/>
        <v>2.367629209317899</v>
      </c>
      <c r="U369" s="150">
        <f t="shared" si="1225"/>
        <v>0.1379454892536891</v>
      </c>
      <c r="V369" s="130">
        <f t="shared" si="1226"/>
        <v>-7.0690589436405382E-2</v>
      </c>
    </row>
    <row r="370" spans="1:22" x14ac:dyDescent="0.25">
      <c r="A370" s="136" t="s">
        <v>3</v>
      </c>
      <c r="B370" s="162">
        <f t="shared" ref="B370:H377" si="1230">+B209/B48</f>
        <v>2.9457872277689958</v>
      </c>
      <c r="C370" s="162">
        <f t="shared" si="1230"/>
        <v>3.5198135198135199</v>
      </c>
      <c r="D370" s="162">
        <f t="shared" si="1230"/>
        <v>3.3831131533601377</v>
      </c>
      <c r="E370" s="162">
        <f t="shared" si="1230"/>
        <v>3.1280193236714977</v>
      </c>
      <c r="F370" s="162">
        <f t="shared" si="1230"/>
        <v>0.82738944365192579</v>
      </c>
      <c r="G370" s="162">
        <f t="shared" si="1230"/>
        <v>2.9359745313052703</v>
      </c>
      <c r="H370" s="185">
        <f t="shared" si="1230"/>
        <v>1.3058149466551887</v>
      </c>
      <c r="I370" s="186">
        <f t="shared" si="1215"/>
        <v>3.7709497206703912</v>
      </c>
      <c r="J370" s="130">
        <f t="shared" si="1228"/>
        <v>1.8878132620013131</v>
      </c>
      <c r="K370" s="2"/>
      <c r="L370" s="136" t="s">
        <v>3</v>
      </c>
      <c r="M370" s="162">
        <f t="shared" ref="M370:S370" si="1231">+M209/M48</f>
        <v>3.0763889334768222</v>
      </c>
      <c r="N370" s="162">
        <f t="shared" si="1231"/>
        <v>3.1786121317294738</v>
      </c>
      <c r="O370" s="162">
        <f t="shared" si="1231"/>
        <v>3.4069311143681151</v>
      </c>
      <c r="P370" s="162">
        <f t="shared" si="1231"/>
        <v>2.0315778954731689</v>
      </c>
      <c r="Q370" s="162">
        <f t="shared" si="1231"/>
        <v>1.3314167798373868</v>
      </c>
      <c r="R370" s="162">
        <f t="shared" si="1231"/>
        <v>1.4403285729961905</v>
      </c>
      <c r="S370" s="185">
        <f t="shared" si="1231"/>
        <v>1.9222685520117957</v>
      </c>
      <c r="T370" s="186">
        <f t="shared" si="1213"/>
        <v>2.7242865369396068</v>
      </c>
      <c r="U370" s="150">
        <f t="shared" si="1225"/>
        <v>0.41722473381174563</v>
      </c>
      <c r="V370" s="130">
        <f t="shared" si="1226"/>
        <v>-4.373582404083165E-2</v>
      </c>
    </row>
    <row r="371" spans="1:22" x14ac:dyDescent="0.25">
      <c r="A371" s="136" t="s">
        <v>4</v>
      </c>
      <c r="B371" s="162">
        <f t="shared" ref="B371:F371" si="1232">+B210/B49</f>
        <v>3.2340896298740365</v>
      </c>
      <c r="C371" s="162">
        <f t="shared" si="1232"/>
        <v>3.2635983263598329</v>
      </c>
      <c r="D371" s="162">
        <f t="shared" si="1232"/>
        <v>3.51123595505618</v>
      </c>
      <c r="E371" s="162">
        <f t="shared" si="1232"/>
        <v>1.8318318318318318</v>
      </c>
      <c r="F371" s="162">
        <f t="shared" si="1232"/>
        <v>1.3090465400034861</v>
      </c>
      <c r="G371" s="162">
        <f t="shared" si="1230"/>
        <v>1.1369435781117097</v>
      </c>
      <c r="H371" s="185">
        <f t="shared" ref="H371" si="1233">+H210/H49</f>
        <v>2.7968776399824278</v>
      </c>
      <c r="I371" s="186">
        <f t="shared" si="1215"/>
        <v>3.3119743692430914</v>
      </c>
      <c r="J371" s="130">
        <f t="shared" si="1228"/>
        <v>0.18416848913844497</v>
      </c>
      <c r="K371" s="2"/>
      <c r="L371" s="136" t="s">
        <v>4</v>
      </c>
      <c r="M371" s="162">
        <f t="shared" ref="M371:S371" si="1234">+M210/M49</f>
        <v>3.0244587391937334</v>
      </c>
      <c r="N371" s="162">
        <f t="shared" si="1234"/>
        <v>3.1811327429517355</v>
      </c>
      <c r="O371" s="162">
        <f t="shared" si="1234"/>
        <v>3.4255095206200359</v>
      </c>
      <c r="P371" s="162">
        <f t="shared" si="1234"/>
        <v>1.9644166844110067</v>
      </c>
      <c r="Q371" s="162">
        <f t="shared" si="1234"/>
        <v>1.2980450206727581</v>
      </c>
      <c r="R371" s="162">
        <f t="shared" si="1234"/>
        <v>1.4351829297997762</v>
      </c>
      <c r="S371" s="185">
        <f t="shared" si="1234"/>
        <v>2.0184163875139913</v>
      </c>
      <c r="T371" s="186">
        <f t="shared" si="1213"/>
        <v>2.7836380520808972</v>
      </c>
      <c r="U371" s="150">
        <f t="shared" si="1225"/>
        <v>0.37911982349162399</v>
      </c>
      <c r="V371" s="130">
        <f t="shared" si="1226"/>
        <v>-4.0649034109129678E-2</v>
      </c>
    </row>
    <row r="372" spans="1:22" x14ac:dyDescent="0.25">
      <c r="A372" s="136" t="s">
        <v>5</v>
      </c>
      <c r="B372" s="162">
        <f t="shared" ref="B372:F372" si="1235">+B211/B50</f>
        <v>3.4053803844687693</v>
      </c>
      <c r="C372" s="162">
        <f t="shared" si="1235"/>
        <v>3.3319553534518396</v>
      </c>
      <c r="D372" s="162">
        <f t="shared" si="1235"/>
        <v>2.1595680863827238</v>
      </c>
      <c r="E372" s="162">
        <f t="shared" si="1235"/>
        <v>3.4796238244514113</v>
      </c>
      <c r="F372" s="162">
        <f t="shared" si="1235"/>
        <v>1.2603092783505154</v>
      </c>
      <c r="G372" s="162">
        <f t="shared" si="1230"/>
        <v>3.1978549252046289</v>
      </c>
      <c r="H372" s="185">
        <f t="shared" ref="H372" si="1236">+H211/H50</f>
        <v>2.8849940386265929</v>
      </c>
      <c r="I372" s="186"/>
      <c r="J372" s="130"/>
      <c r="K372" s="2"/>
      <c r="L372" s="136" t="s">
        <v>5</v>
      </c>
      <c r="M372" s="162">
        <f t="shared" ref="M372:S372" si="1237">+M211/M50</f>
        <v>3.0400120142190095</v>
      </c>
      <c r="N372" s="162">
        <f t="shared" si="1237"/>
        <v>3.1790889872566876</v>
      </c>
      <c r="O372" s="162">
        <f t="shared" si="1237"/>
        <v>3.1655595298926937</v>
      </c>
      <c r="P372" s="162">
        <f t="shared" si="1237"/>
        <v>2.0135273098519657</v>
      </c>
      <c r="Q372" s="162">
        <f t="shared" si="1237"/>
        <v>1.2288955260836598</v>
      </c>
      <c r="R372" s="162">
        <f t="shared" si="1237"/>
        <v>1.5677079701554981</v>
      </c>
      <c r="S372" s="185">
        <f t="shared" si="1237"/>
        <v>1.9712637137800033</v>
      </c>
      <c r="T372" s="186"/>
      <c r="U372" s="150"/>
      <c r="V372" s="130"/>
    </row>
    <row r="373" spans="1:22" x14ac:dyDescent="0.25">
      <c r="A373" s="136" t="s">
        <v>6</v>
      </c>
      <c r="B373" s="162">
        <f t="shared" ref="B373:F373" si="1238">+B212/B51</f>
        <v>3.2491201316664267</v>
      </c>
      <c r="C373" s="162">
        <f t="shared" si="1238"/>
        <v>3.3273782938811971</v>
      </c>
      <c r="D373" s="162">
        <f t="shared" si="1238"/>
        <v>2.4310872894333846</v>
      </c>
      <c r="E373" s="162">
        <f t="shared" si="1238"/>
        <v>1.6025039123630673</v>
      </c>
      <c r="F373" s="162">
        <f t="shared" si="1238"/>
        <v>2.0245120290512939</v>
      </c>
      <c r="G373" s="162">
        <f t="shared" si="1230"/>
        <v>3.5573122529644272</v>
      </c>
      <c r="H373" s="185">
        <f t="shared" ref="H373" si="1239">+H212/H51</f>
        <v>2.4120964783565659</v>
      </c>
      <c r="I373" s="186"/>
      <c r="J373" s="130"/>
      <c r="K373" s="2"/>
      <c r="L373" s="136" t="s">
        <v>6</v>
      </c>
      <c r="M373" s="162">
        <f t="shared" ref="M373:S373" si="1240">+M212/M51</f>
        <v>3.0570049499405747</v>
      </c>
      <c r="N373" s="162">
        <f t="shared" si="1240"/>
        <v>3.1869554903400426</v>
      </c>
      <c r="O373" s="162">
        <f t="shared" si="1240"/>
        <v>3.0699585027455254</v>
      </c>
      <c r="P373" s="162">
        <f t="shared" si="1240"/>
        <v>1.9530719513115209</v>
      </c>
      <c r="Q373" s="162">
        <f t="shared" si="1240"/>
        <v>1.2640133677654568</v>
      </c>
      <c r="R373" s="162">
        <f t="shared" si="1240"/>
        <v>1.6396399614244384</v>
      </c>
      <c r="S373" s="185">
        <f t="shared" si="1240"/>
        <v>1.8759757198135723</v>
      </c>
      <c r="T373" s="186"/>
      <c r="U373" s="150"/>
      <c r="V373" s="130"/>
    </row>
    <row r="374" spans="1:22" x14ac:dyDescent="0.25">
      <c r="A374" s="136" t="s">
        <v>7</v>
      </c>
      <c r="B374" s="162">
        <f t="shared" ref="B374:F374" si="1241">+B213/B52</f>
        <v>2.9419575964756439</v>
      </c>
      <c r="C374" s="162">
        <f t="shared" si="1241"/>
        <v>3.4852408078715693</v>
      </c>
      <c r="D374" s="162">
        <f t="shared" si="1241"/>
        <v>1.7039902280130292</v>
      </c>
      <c r="E374" s="162">
        <f t="shared" si="1241"/>
        <v>1.1386789352612552</v>
      </c>
      <c r="F374" s="162">
        <f t="shared" si="1241"/>
        <v>1.3438560259625314</v>
      </c>
      <c r="G374" s="162">
        <f t="shared" si="1230"/>
        <v>1.36992515309594</v>
      </c>
      <c r="H374" s="185">
        <f t="shared" ref="H374:H376" si="1242">+H213/H52</f>
        <v>2.3590110671606062</v>
      </c>
      <c r="I374" s="186"/>
      <c r="J374" s="130"/>
      <c r="K374" s="2"/>
      <c r="L374" s="136" t="s">
        <v>7</v>
      </c>
      <c r="M374" s="162">
        <f t="shared" ref="M374:S374" si="1243">+M213/M52</f>
        <v>3.0177022918400702</v>
      </c>
      <c r="N374" s="162">
        <f t="shared" si="1243"/>
        <v>3.2514090363115589</v>
      </c>
      <c r="O374" s="162">
        <f t="shared" si="1243"/>
        <v>2.7900737759892689</v>
      </c>
      <c r="P374" s="162">
        <f t="shared" si="1243"/>
        <v>1.8618853360041039</v>
      </c>
      <c r="Q374" s="162">
        <f t="shared" si="1243"/>
        <v>1.2836161928956902</v>
      </c>
      <c r="R374" s="162">
        <f t="shared" si="1243"/>
        <v>1.6548560346113683</v>
      </c>
      <c r="S374" s="185">
        <f t="shared" si="1243"/>
        <v>1.9616172138567904</v>
      </c>
      <c r="T374" s="186"/>
      <c r="U374" s="150"/>
      <c r="V374" s="130"/>
    </row>
    <row r="375" spans="1:22" x14ac:dyDescent="0.25">
      <c r="A375" s="136" t="s">
        <v>8</v>
      </c>
      <c r="B375" s="162">
        <f t="shared" ref="B375:F375" si="1244">+B214/B53</f>
        <v>3.8178294573643412</v>
      </c>
      <c r="C375" s="162">
        <f t="shared" si="1244"/>
        <v>3.7310606060606064</v>
      </c>
      <c r="D375" s="162">
        <f t="shared" si="1244"/>
        <v>2.4572457245724575</v>
      </c>
      <c r="E375" s="162">
        <f t="shared" si="1244"/>
        <v>2.8457598178713717</v>
      </c>
      <c r="F375" s="162">
        <f t="shared" si="1244"/>
        <v>1.620213597290961</v>
      </c>
      <c r="G375" s="162">
        <f t="shared" si="1230"/>
        <v>1.6591659165916595</v>
      </c>
      <c r="H375" s="185">
        <f t="shared" si="1242"/>
        <v>3.0404217926186288</v>
      </c>
      <c r="I375" s="186"/>
      <c r="J375" s="130"/>
      <c r="K375" s="2"/>
      <c r="L375" s="136" t="s">
        <v>8</v>
      </c>
      <c r="M375" s="162">
        <f t="shared" ref="M375:S375" si="1245">+M214/M53</f>
        <v>3.0581873664709947</v>
      </c>
      <c r="N375" s="162">
        <f t="shared" si="1245"/>
        <v>3.2478080295339185</v>
      </c>
      <c r="O375" s="162">
        <f t="shared" si="1245"/>
        <v>2.7281816883302388</v>
      </c>
      <c r="P375" s="162">
        <f t="shared" si="1245"/>
        <v>1.8719114449495946</v>
      </c>
      <c r="Q375" s="162">
        <f t="shared" si="1245"/>
        <v>1.26244442824867</v>
      </c>
      <c r="R375" s="162">
        <f t="shared" si="1245"/>
        <v>1.6576301818592571</v>
      </c>
      <c r="S375" s="185">
        <f t="shared" si="1245"/>
        <v>2.0548959046763113</v>
      </c>
      <c r="T375" s="186"/>
      <c r="U375" s="150"/>
      <c r="V375" s="130"/>
    </row>
    <row r="376" spans="1:22" x14ac:dyDescent="0.25">
      <c r="A376" s="136" t="s">
        <v>9</v>
      </c>
      <c r="B376" s="162">
        <f t="shared" ref="B376:F376" si="1246">+B215/B54</f>
        <v>3.2098765432098766</v>
      </c>
      <c r="C376" s="162">
        <f t="shared" si="1246"/>
        <v>3.59375</v>
      </c>
      <c r="D376" s="162">
        <f t="shared" si="1246"/>
        <v>1.2046524508446415</v>
      </c>
      <c r="E376" s="162">
        <f t="shared" si="1246"/>
        <v>1.1258509338453484</v>
      </c>
      <c r="F376" s="162">
        <f t="shared" si="1246"/>
        <v>0.99503983165489263</v>
      </c>
      <c r="G376" s="162">
        <f t="shared" si="1230"/>
        <v>1.3593560145808019</v>
      </c>
      <c r="H376" s="185">
        <f t="shared" si="1242"/>
        <v>1.8562644119907763</v>
      </c>
      <c r="I376" s="186"/>
      <c r="J376" s="130"/>
      <c r="K376" s="2"/>
      <c r="L376" s="136" t="s">
        <v>9</v>
      </c>
      <c r="M376" s="162">
        <f t="shared" ref="M376:S376" si="1247">+M215/M54</f>
        <v>3.0469526104621854</v>
      </c>
      <c r="N376" s="162">
        <f t="shared" si="1247"/>
        <v>3.2738664625980487</v>
      </c>
      <c r="O376" s="162">
        <f t="shared" si="1247"/>
        <v>2.3691045392833954</v>
      </c>
      <c r="P376" s="162">
        <f t="shared" si="1247"/>
        <v>1.8858872726339821</v>
      </c>
      <c r="Q376" s="162">
        <f t="shared" si="1247"/>
        <v>1.2481122984653887</v>
      </c>
      <c r="R376" s="162">
        <f t="shared" si="1247"/>
        <v>1.7037078927029727</v>
      </c>
      <c r="S376" s="185">
        <f t="shared" si="1247"/>
        <v>2.1774555318872295</v>
      </c>
      <c r="T376" s="186"/>
      <c r="U376" s="150"/>
      <c r="V376" s="130"/>
    </row>
    <row r="377" spans="1:22" ht="25.5" x14ac:dyDescent="0.25">
      <c r="A377" s="137" t="s">
        <v>13</v>
      </c>
      <c r="B377" s="187">
        <f t="shared" ref="B377:F377" si="1248">+B216/B55</f>
        <v>3.0469526104621854</v>
      </c>
      <c r="C377" s="187">
        <f t="shared" si="1248"/>
        <v>3.2738664625980487</v>
      </c>
      <c r="D377" s="187">
        <f t="shared" si="1248"/>
        <v>2.3691045392833954</v>
      </c>
      <c r="E377" s="187">
        <f t="shared" si="1248"/>
        <v>1.8858872726339821</v>
      </c>
      <c r="F377" s="187">
        <f t="shared" si="1248"/>
        <v>1.2481122984653887</v>
      </c>
      <c r="G377" s="187">
        <f t="shared" si="1230"/>
        <v>1.7037078927029727</v>
      </c>
      <c r="H377" s="188">
        <f t="shared" ref="H377" si="1249">+H216/H55</f>
        <v>2.1774555318872295</v>
      </c>
      <c r="I377" s="188"/>
      <c r="J377" s="140"/>
      <c r="K377" s="3"/>
      <c r="L377" s="137" t="s">
        <v>14</v>
      </c>
      <c r="M377" s="187">
        <f t="shared" ref="M377:T377" si="1250">+M216/M55</f>
        <v>3.0688475624774196</v>
      </c>
      <c r="N377" s="187">
        <f t="shared" si="1250"/>
        <v>3.1643425577358069</v>
      </c>
      <c r="O377" s="187">
        <f t="shared" si="1250"/>
        <v>3.0996315212906711</v>
      </c>
      <c r="P377" s="187">
        <f t="shared" si="1250"/>
        <v>2.0292769277701153</v>
      </c>
      <c r="Q377" s="187">
        <f t="shared" si="1250"/>
        <v>1.3941547541893589</v>
      </c>
      <c r="R377" s="187">
        <f t="shared" si="1250"/>
        <v>1.4346031150309626</v>
      </c>
      <c r="S377" s="188">
        <f t="shared" si="1250"/>
        <v>1.9389093288929831</v>
      </c>
      <c r="T377" s="189">
        <f t="shared" si="1250"/>
        <v>2.421980166002454</v>
      </c>
      <c r="U377" s="152">
        <f>+S377/R377-1</f>
        <v>0.35153012605241418</v>
      </c>
      <c r="V377" s="160">
        <f>+POWER(S377/N377,0.2)-1</f>
        <v>-9.3318401528183936E-2</v>
      </c>
    </row>
    <row r="378" spans="1:22" ht="25.5" x14ac:dyDescent="0.25">
      <c r="A378" s="138" t="s">
        <v>15</v>
      </c>
      <c r="B378" s="141">
        <f>+B377/B$485</f>
        <v>0.87934193765686275</v>
      </c>
      <c r="C378" s="141">
        <f t="shared" ref="C378" si="1251">+C377/C$485</f>
        <v>0.86792426481190432</v>
      </c>
      <c r="D378" s="141">
        <f t="shared" ref="D378" si="1252">+D377/D$485</f>
        <v>0.622735049790478</v>
      </c>
      <c r="E378" s="141">
        <f t="shared" ref="E378" si="1253">+E377/E$485</f>
        <v>0.55459210574080076</v>
      </c>
      <c r="F378" s="141">
        <f t="shared" ref="F378:G378" si="1254">+F377/F$485</f>
        <v>0.45392151835750205</v>
      </c>
      <c r="G378" s="141">
        <f t="shared" si="1254"/>
        <v>0.55699387103879106</v>
      </c>
      <c r="H378" s="142">
        <f t="shared" ref="H378" si="1255">+H377/H$485</f>
        <v>0.67029713948569791</v>
      </c>
      <c r="I378" s="142"/>
      <c r="J378" s="143"/>
      <c r="K378" s="3"/>
      <c r="L378" s="138" t="s">
        <v>15</v>
      </c>
      <c r="M378" s="141">
        <f t="shared" ref="M378" si="1256">+M377/M$485</f>
        <v>0.90016219950876475</v>
      </c>
      <c r="N378" s="141">
        <f t="shared" ref="N378" si="1257">+N377/N$485</f>
        <v>0.87513465268907631</v>
      </c>
      <c r="O378" s="141">
        <f t="shared" ref="O378" si="1258">+O377/O$485</f>
        <v>0.80319773794946614</v>
      </c>
      <c r="P378" s="141">
        <f t="shared" ref="P378" si="1259">+P377/P$485</f>
        <v>0.56527262549873847</v>
      </c>
      <c r="Q378" s="141">
        <f t="shared" ref="Q378:T378" si="1260">+Q377/Q$485</f>
        <v>0.46441698654671459</v>
      </c>
      <c r="R378" s="141">
        <f t="shared" si="1260"/>
        <v>0.49510762791393192</v>
      </c>
      <c r="S378" s="142">
        <f t="shared" si="1260"/>
        <v>0.61620218080198175</v>
      </c>
      <c r="T378" s="244">
        <f t="shared" si="1260"/>
        <v>0.72394901760445718</v>
      </c>
      <c r="U378" s="151"/>
      <c r="V378" s="143"/>
    </row>
    <row r="379" spans="1:22" ht="26.25" thickBot="1" x14ac:dyDescent="0.3">
      <c r="A379" s="139" t="s">
        <v>12</v>
      </c>
      <c r="B379" s="144"/>
      <c r="C379" s="145">
        <f>+C377/B377-1</f>
        <v>7.4472392959680223E-2</v>
      </c>
      <c r="D379" s="145">
        <f t="shared" ref="D379" si="1261">+D377/C377-1</f>
        <v>-0.27635883553926621</v>
      </c>
      <c r="E379" s="145">
        <f t="shared" ref="E379" si="1262">+E377/D377-1</f>
        <v>-0.20396620690937362</v>
      </c>
      <c r="F379" s="145">
        <f t="shared" ref="F379:H379" si="1263">+F377/E377-1</f>
        <v>-0.33818297807261066</v>
      </c>
      <c r="G379" s="145">
        <f t="shared" si="1263"/>
        <v>0.36502772610906864</v>
      </c>
      <c r="H379" s="146">
        <f t="shared" si="1263"/>
        <v>0.27806858277368485</v>
      </c>
      <c r="I379" s="146"/>
      <c r="J379" s="148"/>
      <c r="K379" s="2"/>
      <c r="L379" s="139" t="s">
        <v>12</v>
      </c>
      <c r="M379" s="144"/>
      <c r="N379" s="145">
        <f>+N377/M377-1</f>
        <v>3.1117542762956862E-2</v>
      </c>
      <c r="O379" s="145">
        <f t="shared" ref="O379" si="1264">+O377/N377-1</f>
        <v>-2.0450073045011452E-2</v>
      </c>
      <c r="P379" s="145">
        <f t="shared" ref="P379" si="1265">+P377/O377-1</f>
        <v>-0.34531672109040412</v>
      </c>
      <c r="Q379" s="145">
        <f t="shared" ref="Q379" si="1266">+Q377/P377-1</f>
        <v>-0.31297954699493125</v>
      </c>
      <c r="R379" s="145">
        <f t="shared" ref="R379" si="1267">+R377/Q377-1</f>
        <v>2.9012819932693112E-2</v>
      </c>
      <c r="S379" s="146">
        <f t="shared" ref="S379" si="1268">+S377/R377-1</f>
        <v>0.35153012605241418</v>
      </c>
      <c r="T379" s="159">
        <f t="shared" ref="T379" si="1269">+T377/S377-1</f>
        <v>0.24914565622585316</v>
      </c>
      <c r="U379" s="147"/>
      <c r="V379" s="148"/>
    </row>
    <row r="380" spans="1:22" ht="15.75" thickBot="1" x14ac:dyDescent="0.3"/>
    <row r="381" spans="1:22" ht="15.75" thickBot="1" x14ac:dyDescent="0.3">
      <c r="A381" s="287" t="s">
        <v>88</v>
      </c>
      <c r="B381" s="288"/>
      <c r="C381" s="288"/>
      <c r="D381" s="288"/>
      <c r="E381" s="288"/>
      <c r="F381" s="288"/>
      <c r="G381" s="288"/>
      <c r="H381" s="288"/>
      <c r="I381" s="288"/>
      <c r="J381" s="289"/>
      <c r="K381" s="2"/>
      <c r="L381" s="287" t="s">
        <v>89</v>
      </c>
      <c r="M381" s="288"/>
      <c r="N381" s="288"/>
      <c r="O381" s="288"/>
      <c r="P381" s="288"/>
      <c r="Q381" s="288"/>
      <c r="R381" s="288"/>
      <c r="S381" s="288"/>
      <c r="T381" s="288"/>
      <c r="U381" s="288"/>
      <c r="V381" s="289"/>
    </row>
    <row r="382" spans="1:22" ht="38.25" x14ac:dyDescent="0.25">
      <c r="A382" s="131"/>
      <c r="B382" s="132">
        <v>2016</v>
      </c>
      <c r="C382" s="132">
        <f>+B382+1</f>
        <v>2017</v>
      </c>
      <c r="D382" s="132">
        <f t="shared" ref="D382" si="1270">+C382+1</f>
        <v>2018</v>
      </c>
      <c r="E382" s="132">
        <f t="shared" ref="E382" si="1271">+D382+1</f>
        <v>2019</v>
      </c>
      <c r="F382" s="132">
        <f t="shared" ref="F382" si="1272">+E382+1</f>
        <v>2020</v>
      </c>
      <c r="G382" s="132">
        <f t="shared" ref="G382" si="1273">+F382+1</f>
        <v>2021</v>
      </c>
      <c r="H382" s="133">
        <v>2022</v>
      </c>
      <c r="I382" s="134">
        <v>2023</v>
      </c>
      <c r="J382" s="135" t="s">
        <v>16</v>
      </c>
      <c r="K382" s="2"/>
      <c r="L382" s="131"/>
      <c r="M382" s="132">
        <v>2016</v>
      </c>
      <c r="N382" s="132">
        <f>+M382+1</f>
        <v>2017</v>
      </c>
      <c r="O382" s="132">
        <f t="shared" ref="O382" si="1274">+N382+1</f>
        <v>2018</v>
      </c>
      <c r="P382" s="132">
        <f t="shared" ref="P382" si="1275">+O382+1</f>
        <v>2019</v>
      </c>
      <c r="Q382" s="132">
        <f t="shared" ref="Q382" si="1276">+P382+1</f>
        <v>2020</v>
      </c>
      <c r="R382" s="132">
        <f t="shared" ref="R382" si="1277">+Q382+1</f>
        <v>2021</v>
      </c>
      <c r="S382" s="133">
        <v>2022</v>
      </c>
      <c r="T382" s="134">
        <v>2023</v>
      </c>
      <c r="U382" s="149" t="s">
        <v>16</v>
      </c>
      <c r="V382" s="135" t="s">
        <v>21</v>
      </c>
    </row>
    <row r="383" spans="1:22" x14ac:dyDescent="0.25">
      <c r="A383" s="136" t="s">
        <v>10</v>
      </c>
      <c r="B383" s="162">
        <f>+B222/B61</f>
        <v>2.5982738145845388</v>
      </c>
      <c r="C383" s="162">
        <f t="shared" ref="C383:H385" si="1278">+C222/C61</f>
        <v>2.3276450511945397</v>
      </c>
      <c r="D383" s="162">
        <f t="shared" si="1278"/>
        <v>3.1383302864107252</v>
      </c>
      <c r="E383" s="162">
        <f t="shared" si="1278"/>
        <v>1.2227262907755454</v>
      </c>
      <c r="F383" s="162">
        <f t="shared" si="1278"/>
        <v>0.92608223803207523</v>
      </c>
      <c r="G383" s="162">
        <f t="shared" si="1278"/>
        <v>0.98551057957681687</v>
      </c>
      <c r="H383" s="185">
        <f t="shared" si="1278"/>
        <v>1.5465631929046564</v>
      </c>
      <c r="I383" s="186">
        <f t="shared" ref="I383" si="1279">+I222/I61</f>
        <v>2.9653679653679652</v>
      </c>
      <c r="J383" s="130">
        <f>+I383/H383-1</f>
        <v>0.91739204642430439</v>
      </c>
      <c r="K383" s="2"/>
      <c r="L383" s="136" t="s">
        <v>10</v>
      </c>
      <c r="M383" s="162">
        <f>+M222/M61</f>
        <v>2.5468738979688479</v>
      </c>
      <c r="N383" s="162">
        <f t="shared" ref="N383:T389" si="1280">+N222/N61</f>
        <v>2.3679452494427142</v>
      </c>
      <c r="O383" s="162">
        <f t="shared" si="1280"/>
        <v>2.8617543859649124</v>
      </c>
      <c r="P383" s="162">
        <f t="shared" si="1280"/>
        <v>2.1234255049563986</v>
      </c>
      <c r="Q383" s="162">
        <f t="shared" si="1280"/>
        <v>1.259547200753147</v>
      </c>
      <c r="R383" s="162">
        <f t="shared" si="1280"/>
        <v>1.0328721979207414</v>
      </c>
      <c r="S383" s="185">
        <f t="shared" si="1280"/>
        <v>1.4017993802964124</v>
      </c>
      <c r="T383" s="186">
        <f t="shared" si="1280"/>
        <v>2.944722123956331</v>
      </c>
      <c r="U383" s="150">
        <f>+T383/S383-1</f>
        <v>1.1006730102375033</v>
      </c>
      <c r="V383" s="130">
        <f>+POWER(T383/O383,0.2)-1</f>
        <v>5.7322868443934194E-3</v>
      </c>
    </row>
    <row r="384" spans="1:22" x14ac:dyDescent="0.25">
      <c r="A384" s="136" t="s">
        <v>11</v>
      </c>
      <c r="B384" s="162">
        <f t="shared" ref="B384:G384" si="1281">+B223/B62</f>
        <v>1.7696484189857136</v>
      </c>
      <c r="C384" s="162">
        <f t="shared" si="1281"/>
        <v>1.8112889637742207</v>
      </c>
      <c r="D384" s="162">
        <f t="shared" si="1281"/>
        <v>3.2408630559225009</v>
      </c>
      <c r="E384" s="162">
        <f t="shared" si="1281"/>
        <v>1.2663299076815884</v>
      </c>
      <c r="F384" s="162">
        <f t="shared" si="1281"/>
        <v>1.1006969478490747</v>
      </c>
      <c r="G384" s="162">
        <f t="shared" si="1281"/>
        <v>1.1226558540293969</v>
      </c>
      <c r="H384" s="185">
        <f t="shared" si="1278"/>
        <v>1.9817898022892817</v>
      </c>
      <c r="I384" s="186">
        <f t="shared" ref="I384:I389" si="1282">+I223/I62</f>
        <v>2.60952380952381</v>
      </c>
      <c r="J384" s="130">
        <f>+I384/H384-1</f>
        <v>0.316751053269825</v>
      </c>
      <c r="K384" s="2"/>
      <c r="L384" s="136" t="s">
        <v>11</v>
      </c>
      <c r="M384" s="162">
        <f t="shared" ref="M384:S384" si="1283">+M223/M62</f>
        <v>2.492784748018682</v>
      </c>
      <c r="N384" s="162">
        <f t="shared" si="1283"/>
        <v>2.3902082012148229</v>
      </c>
      <c r="O384" s="162">
        <f t="shared" si="1283"/>
        <v>3.0308710033076074</v>
      </c>
      <c r="P384" s="162">
        <f t="shared" si="1283"/>
        <v>1.9528373093021658</v>
      </c>
      <c r="Q384" s="162">
        <f t="shared" si="1283"/>
        <v>1.2486581514383059</v>
      </c>
      <c r="R384" s="162">
        <f t="shared" si="1283"/>
        <v>1.0337286967269614</v>
      </c>
      <c r="S384" s="185">
        <f t="shared" si="1283"/>
        <v>1.4447914645974782</v>
      </c>
      <c r="T384" s="186">
        <f t="shared" si="1280"/>
        <v>3.0215472589612804</v>
      </c>
      <c r="U384" s="150">
        <f t="shared" ref="U384" si="1284">+T384/S384-1</f>
        <v>1.09133797714059</v>
      </c>
      <c r="V384" s="130">
        <f t="shared" ref="V384" si="1285">+POWER(T384/O384,0.2)-1</f>
        <v>-6.1601027949909071E-4</v>
      </c>
    </row>
    <row r="385" spans="1:22" x14ac:dyDescent="0.25">
      <c r="A385" s="136" t="s">
        <v>0</v>
      </c>
      <c r="B385" s="162">
        <f t="shared" ref="B385:G385" si="1286">+B224/B63</f>
        <v>2.5642319286606208</v>
      </c>
      <c r="C385" s="162">
        <f t="shared" si="1286"/>
        <v>3.0457933972310967</v>
      </c>
      <c r="D385" s="162">
        <f t="shared" si="1286"/>
        <v>3.0158730158730158</v>
      </c>
      <c r="E385" s="162">
        <f t="shared" si="1286"/>
        <v>1.5658451580781678</v>
      </c>
      <c r="F385" s="162">
        <f t="shared" si="1286"/>
        <v>0.84652952493710221</v>
      </c>
      <c r="G385" s="162">
        <f t="shared" si="1286"/>
        <v>1.0245656081485921</v>
      </c>
      <c r="H385" s="185">
        <f t="shared" si="1278"/>
        <v>3.0186322473196623</v>
      </c>
      <c r="I385" s="186">
        <f t="shared" si="1282"/>
        <v>2.9</v>
      </c>
      <c r="J385" s="130">
        <f>+I385/H385-1</f>
        <v>-3.9299999999999891E-2</v>
      </c>
      <c r="K385" s="2"/>
      <c r="L385" s="136" t="s">
        <v>0</v>
      </c>
      <c r="M385" s="162">
        <f t="shared" ref="M385:S385" si="1287">+M224/M63</f>
        <v>2.467561470806841</v>
      </c>
      <c r="N385" s="162">
        <f t="shared" si="1287"/>
        <v>2.4052934932635845</v>
      </c>
      <c r="O385" s="162">
        <f t="shared" si="1287"/>
        <v>3.0289210233592874</v>
      </c>
      <c r="P385" s="162">
        <f t="shared" si="1287"/>
        <v>1.8813449023861171</v>
      </c>
      <c r="Q385" s="162">
        <f t="shared" si="1287"/>
        <v>1.1891012728113761</v>
      </c>
      <c r="R385" s="162">
        <f t="shared" si="1287"/>
        <v>1.0480484410130742</v>
      </c>
      <c r="S385" s="185">
        <f t="shared" si="1287"/>
        <v>1.5389868374833913</v>
      </c>
      <c r="T385" s="186">
        <f t="shared" si="1280"/>
        <v>3.012034140489793</v>
      </c>
      <c r="U385" s="150">
        <f t="shared" ref="U385" si="1288">+T385/S385-1</f>
        <v>0.95715393213835642</v>
      </c>
      <c r="V385" s="130">
        <f t="shared" ref="V385" si="1289">+POWER(T385/O385,0.2)-1</f>
        <v>-1.1175377899785843E-3</v>
      </c>
    </row>
    <row r="386" spans="1:22" x14ac:dyDescent="0.25">
      <c r="A386" s="136" t="s">
        <v>1</v>
      </c>
      <c r="B386" s="162">
        <f t="shared" ref="B386:H386" si="1290">+B225/B64</f>
        <v>2.0212838393753869</v>
      </c>
      <c r="C386" s="162">
        <f t="shared" si="1290"/>
        <v>3.1446808510638298</v>
      </c>
      <c r="D386" s="162">
        <f t="shared" si="1290"/>
        <v>3.4747474747474745</v>
      </c>
      <c r="E386" s="162">
        <f t="shared" si="1290"/>
        <v>1.2690617730679761</v>
      </c>
      <c r="F386" s="162">
        <f t="shared" si="1290"/>
        <v>0.94521887992174136</v>
      </c>
      <c r="G386" s="162">
        <f t="shared" si="1290"/>
        <v>1.081363458273475</v>
      </c>
      <c r="H386" s="185">
        <f t="shared" si="1290"/>
        <v>7.0001865555624665</v>
      </c>
      <c r="I386" s="186">
        <f t="shared" si="1282"/>
        <v>3.2405186385737443</v>
      </c>
      <c r="J386" s="130">
        <f>+I386/H386-1</f>
        <v>-0.53708110307449264</v>
      </c>
      <c r="K386" s="2"/>
      <c r="L386" s="136" t="s">
        <v>1</v>
      </c>
      <c r="M386" s="162">
        <f t="shared" ref="M386:S386" si="1291">+M225/M64</f>
        <v>2.4781663375854612</v>
      </c>
      <c r="N386" s="162">
        <f t="shared" si="1291"/>
        <v>2.4943481819541131</v>
      </c>
      <c r="O386" s="162">
        <f t="shared" si="1291"/>
        <v>3.0518796992481203</v>
      </c>
      <c r="P386" s="162">
        <f t="shared" si="1291"/>
        <v>1.7291449728103665</v>
      </c>
      <c r="Q386" s="162">
        <f t="shared" si="1291"/>
        <v>1.1503624531182828</v>
      </c>
      <c r="R386" s="162">
        <f t="shared" si="1291"/>
        <v>1.0611683026095282</v>
      </c>
      <c r="S386" s="185">
        <f t="shared" si="1291"/>
        <v>1.8477949419139492</v>
      </c>
      <c r="T386" s="186">
        <f t="shared" si="1280"/>
        <v>2.7019668349144177</v>
      </c>
      <c r="U386" s="150">
        <f t="shared" ref="U386:U389" si="1292">+T386/S386-1</f>
        <v>0.46226552179849345</v>
      </c>
      <c r="V386" s="130">
        <f t="shared" ref="V386:V389" si="1293">+POWER(T386/O386,0.2)-1</f>
        <v>-2.4061343105376443E-2</v>
      </c>
    </row>
    <row r="387" spans="1:22" x14ac:dyDescent="0.25">
      <c r="A387" s="136" t="s">
        <v>2</v>
      </c>
      <c r="B387" s="162">
        <f t="shared" ref="B387:H387" si="1294">+B226/B65</f>
        <v>2.7811194021791956</v>
      </c>
      <c r="C387" s="162">
        <f t="shared" si="1294"/>
        <v>3.0432372505543239</v>
      </c>
      <c r="D387" s="162">
        <f t="shared" si="1294"/>
        <v>3.1439602868174297</v>
      </c>
      <c r="E387" s="162">
        <f t="shared" si="1294"/>
        <v>1.2917665867306156</v>
      </c>
      <c r="F387" s="162">
        <f t="shared" si="1294"/>
        <v>0.87497695002765996</v>
      </c>
      <c r="G387" s="162">
        <f t="shared" si="1294"/>
        <v>1.2439306358381503</v>
      </c>
      <c r="H387" s="185">
        <f t="shared" si="1294"/>
        <v>4.2427368865336357</v>
      </c>
      <c r="I387" s="186">
        <f t="shared" si="1282"/>
        <v>2.538307794803464</v>
      </c>
      <c r="J387" s="130">
        <f t="shared" ref="J387:J389" si="1295">+I387/H387-1</f>
        <v>-0.40172868064008316</v>
      </c>
      <c r="K387" s="2"/>
      <c r="L387" s="136" t="s">
        <v>2</v>
      </c>
      <c r="M387" s="162">
        <f t="shared" ref="M387:S387" si="1296">+M226/M65</f>
        <v>2.46606580358335</v>
      </c>
      <c r="N387" s="162">
        <f t="shared" si="1296"/>
        <v>2.4921525329968497</v>
      </c>
      <c r="O387" s="162">
        <f t="shared" si="1296"/>
        <v>3.0587395242211279</v>
      </c>
      <c r="P387" s="162">
        <f t="shared" si="1296"/>
        <v>1.6349911190053283</v>
      </c>
      <c r="Q387" s="162">
        <f t="shared" si="1296"/>
        <v>1.0966300244281588</v>
      </c>
      <c r="R387" s="162">
        <f t="shared" si="1296"/>
        <v>1.0976512289175397</v>
      </c>
      <c r="S387" s="185">
        <f t="shared" si="1296"/>
        <v>1.9759683249370621</v>
      </c>
      <c r="T387" s="186">
        <f t="shared" si="1280"/>
        <v>2.6255883837753222</v>
      </c>
      <c r="U387" s="150">
        <f t="shared" si="1292"/>
        <v>0.328760360497657</v>
      </c>
      <c r="V387" s="130">
        <f t="shared" si="1293"/>
        <v>-3.0077957001520272E-2</v>
      </c>
    </row>
    <row r="388" spans="1:22" x14ac:dyDescent="0.25">
      <c r="A388" s="136" t="s">
        <v>3</v>
      </c>
      <c r="B388" s="162">
        <f t="shared" ref="B388:H395" si="1297">+B227/B66</f>
        <v>2.1924025135470795</v>
      </c>
      <c r="C388" s="162">
        <f t="shared" si="1297"/>
        <v>3.0995566303909716</v>
      </c>
      <c r="D388" s="162">
        <f t="shared" si="1297"/>
        <v>3.137472283813747</v>
      </c>
      <c r="E388" s="162">
        <f t="shared" si="1297"/>
        <v>2.0777160983346552</v>
      </c>
      <c r="F388" s="162">
        <f t="shared" si="1297"/>
        <v>1.8166139695314747</v>
      </c>
      <c r="G388" s="162">
        <f t="shared" si="1297"/>
        <v>1.4568200161420501</v>
      </c>
      <c r="H388" s="185">
        <f t="shared" si="1297"/>
        <v>2.7078353565474655</v>
      </c>
      <c r="I388" s="186">
        <f t="shared" si="1282"/>
        <v>2.3951690821256038</v>
      </c>
      <c r="J388" s="130">
        <f t="shared" si="1295"/>
        <v>-0.1154672397883586</v>
      </c>
      <c r="K388" s="2"/>
      <c r="L388" s="136" t="s">
        <v>3</v>
      </c>
      <c r="M388" s="162">
        <f t="shared" ref="M388:S388" si="1298">+M227/M66</f>
        <v>2.4744261431242709</v>
      </c>
      <c r="N388" s="162">
        <f t="shared" si="1298"/>
        <v>2.5694349769405394</v>
      </c>
      <c r="O388" s="162">
        <f t="shared" si="1298"/>
        <v>3.0603115841431436</v>
      </c>
      <c r="P388" s="162">
        <f t="shared" si="1298"/>
        <v>1.6070363744782348</v>
      </c>
      <c r="Q388" s="162">
        <f t="shared" si="1298"/>
        <v>1.0970481473871652</v>
      </c>
      <c r="R388" s="162">
        <f t="shared" si="1298"/>
        <v>1.0884631064003258</v>
      </c>
      <c r="S388" s="185">
        <f t="shared" si="1298"/>
        <v>2.0993400760111549</v>
      </c>
      <c r="T388" s="186">
        <f t="shared" si="1280"/>
        <v>2.5998048831882454</v>
      </c>
      <c r="U388" s="150">
        <f t="shared" si="1292"/>
        <v>0.23839148925694653</v>
      </c>
      <c r="V388" s="130">
        <f t="shared" si="1293"/>
        <v>-3.2089899764565333E-2</v>
      </c>
    </row>
    <row r="389" spans="1:22" x14ac:dyDescent="0.25">
      <c r="A389" s="136" t="s">
        <v>4</v>
      </c>
      <c r="B389" s="162">
        <f t="shared" ref="B389:F389" si="1299">+B228/B67</f>
        <v>2.1386205248194829</v>
      </c>
      <c r="C389" s="162">
        <f t="shared" si="1299"/>
        <v>2.5837163493105715</v>
      </c>
      <c r="D389" s="162">
        <f t="shared" si="1299"/>
        <v>1.4717706694633803</v>
      </c>
      <c r="E389" s="162">
        <f t="shared" si="1299"/>
        <v>1.556448666423091</v>
      </c>
      <c r="F389" s="162">
        <f t="shared" si="1299"/>
        <v>1.7687296416938112</v>
      </c>
      <c r="G389" s="162">
        <f t="shared" si="1297"/>
        <v>0.94726696957180223</v>
      </c>
      <c r="H389" s="185">
        <f t="shared" ref="H389" si="1300">+H228/H67</f>
        <v>3.4282503725297011</v>
      </c>
      <c r="I389" s="186">
        <f t="shared" si="1282"/>
        <v>4.3823529411764701</v>
      </c>
      <c r="J389" s="130">
        <f t="shared" si="1295"/>
        <v>0.27830597680143709</v>
      </c>
      <c r="K389" s="2"/>
      <c r="L389" s="136" t="s">
        <v>4</v>
      </c>
      <c r="M389" s="162">
        <f t="shared" ref="M389:S389" si="1301">+M228/M67</f>
        <v>2.473981171191816</v>
      </c>
      <c r="N389" s="162">
        <f t="shared" si="1301"/>
        <v>2.6137135800287781</v>
      </c>
      <c r="O389" s="162">
        <f t="shared" si="1301"/>
        <v>2.793372251546824</v>
      </c>
      <c r="P389" s="162">
        <f t="shared" si="1301"/>
        <v>1.6157897518099027</v>
      </c>
      <c r="Q389" s="162">
        <f t="shared" si="1301"/>
        <v>1.0906361099701136</v>
      </c>
      <c r="R389" s="162">
        <f t="shared" si="1301"/>
        <v>1.0508048228905902</v>
      </c>
      <c r="S389" s="185">
        <f t="shared" si="1301"/>
        <v>2.4635913665458751</v>
      </c>
      <c r="T389" s="186">
        <f t="shared" si="1280"/>
        <v>2.6099501248571815</v>
      </c>
      <c r="U389" s="150">
        <f t="shared" si="1292"/>
        <v>5.9408699144984922E-2</v>
      </c>
      <c r="V389" s="130">
        <f t="shared" si="1293"/>
        <v>-1.3491847286499881E-2</v>
      </c>
    </row>
    <row r="390" spans="1:22" x14ac:dyDescent="0.25">
      <c r="A390" s="136" t="s">
        <v>5</v>
      </c>
      <c r="B390" s="162">
        <f t="shared" ref="B390:F390" si="1302">+B229/B68</f>
        <v>2.9003936607544922</v>
      </c>
      <c r="C390" s="162">
        <f t="shared" si="1302"/>
        <v>2.9205110007097232</v>
      </c>
      <c r="D390" s="162">
        <f t="shared" si="1302"/>
        <v>2.0562998645190427</v>
      </c>
      <c r="E390" s="162">
        <f t="shared" si="1302"/>
        <v>1.9018612521150595</v>
      </c>
      <c r="F390" s="162">
        <f t="shared" si="1302"/>
        <v>0.97615131578947378</v>
      </c>
      <c r="G390" s="162">
        <f t="shared" si="1297"/>
        <v>2.4078091106290671</v>
      </c>
      <c r="H390" s="185">
        <f t="shared" ref="H390" si="1303">+H229/H68</f>
        <v>2.4269207570674478</v>
      </c>
      <c r="I390" s="186"/>
      <c r="J390" s="130"/>
      <c r="K390" s="2"/>
      <c r="L390" s="136" t="s">
        <v>5</v>
      </c>
      <c r="M390" s="162">
        <f t="shared" ref="M390:S390" si="1304">+M229/M68</f>
        <v>2.4818201080278914</v>
      </c>
      <c r="N390" s="162">
        <f t="shared" si="1304"/>
        <v>2.6098085778884905</v>
      </c>
      <c r="O390" s="162">
        <f t="shared" si="1304"/>
        <v>2.6313517513566844</v>
      </c>
      <c r="P390" s="162">
        <f t="shared" si="1304"/>
        <v>1.5765876080854508</v>
      </c>
      <c r="Q390" s="162">
        <f t="shared" si="1304"/>
        <v>1.0431546500263138</v>
      </c>
      <c r="R390" s="162">
        <f t="shared" si="1304"/>
        <v>1.1383539998393097</v>
      </c>
      <c r="S390" s="185">
        <f t="shared" si="1304"/>
        <v>2.4689482277608552</v>
      </c>
      <c r="T390" s="186"/>
      <c r="U390" s="150"/>
      <c r="V390" s="130"/>
    </row>
    <row r="391" spans="1:22" x14ac:dyDescent="0.25">
      <c r="A391" s="136" t="s">
        <v>6</v>
      </c>
      <c r="B391" s="162">
        <f t="shared" ref="B391:F391" si="1305">+B230/B69</f>
        <v>2.3419506497906344</v>
      </c>
      <c r="C391" s="162">
        <f t="shared" si="1305"/>
        <v>3.5831381733021082</v>
      </c>
      <c r="D391" s="162">
        <f t="shared" si="1305"/>
        <v>2.2566371681415931</v>
      </c>
      <c r="E391" s="162">
        <f t="shared" si="1305"/>
        <v>2.2383465259454707</v>
      </c>
      <c r="F391" s="162">
        <f t="shared" si="1305"/>
        <v>1.4240218380345768</v>
      </c>
      <c r="G391" s="162">
        <f t="shared" si="1297"/>
        <v>2.2011568123393319</v>
      </c>
      <c r="H391" s="185">
        <f t="shared" ref="H391" si="1306">+H230/H69</f>
        <v>2.3399734729669417</v>
      </c>
      <c r="I391" s="186"/>
      <c r="J391" s="130"/>
      <c r="K391" s="2"/>
      <c r="L391" s="136" t="s">
        <v>6</v>
      </c>
      <c r="M391" s="162">
        <f t="shared" ref="M391:S391" si="1307">+M230/M69</f>
        <v>2.4605002307424058</v>
      </c>
      <c r="N391" s="162">
        <f t="shared" si="1307"/>
        <v>2.6833445443451147</v>
      </c>
      <c r="O391" s="162">
        <f t="shared" si="1307"/>
        <v>2.5716438149766456</v>
      </c>
      <c r="P391" s="162">
        <f t="shared" si="1307"/>
        <v>1.5788684057536146</v>
      </c>
      <c r="Q391" s="162">
        <f t="shared" si="1307"/>
        <v>1.0304169514695831</v>
      </c>
      <c r="R391" s="162">
        <f t="shared" si="1307"/>
        <v>1.1663078725781397</v>
      </c>
      <c r="S391" s="185">
        <f t="shared" si="1307"/>
        <v>2.4947797459901295</v>
      </c>
      <c r="T391" s="186"/>
      <c r="U391" s="150"/>
      <c r="V391" s="130"/>
    </row>
    <row r="392" spans="1:22" x14ac:dyDescent="0.25">
      <c r="A392" s="136" t="s">
        <v>7</v>
      </c>
      <c r="B392" s="162">
        <f t="shared" ref="B392:F392" si="1308">+B231/B70</f>
        <v>2.3054477481901565</v>
      </c>
      <c r="C392" s="162">
        <f t="shared" si="1308"/>
        <v>3.5374149659863949</v>
      </c>
      <c r="D392" s="162">
        <f t="shared" si="1308"/>
        <v>2.878024193548387</v>
      </c>
      <c r="E392" s="162">
        <f t="shared" si="1308"/>
        <v>1.1542879019908117</v>
      </c>
      <c r="F392" s="162">
        <f t="shared" si="1308"/>
        <v>1.1402050429481851</v>
      </c>
      <c r="G392" s="162">
        <f t="shared" si="1297"/>
        <v>2.3579145138562705</v>
      </c>
      <c r="H392" s="185">
        <f t="shared" ref="H392:H394" si="1309">+H231/H70</f>
        <v>1.7014823945316595</v>
      </c>
      <c r="I392" s="186"/>
      <c r="J392" s="130"/>
      <c r="K392" s="2"/>
      <c r="L392" s="136" t="s">
        <v>7</v>
      </c>
      <c r="M392" s="162">
        <f t="shared" ref="M392:S392" si="1310">+M231/M70</f>
        <v>2.41192738867178</v>
      </c>
      <c r="N392" s="162">
        <f t="shared" si="1310"/>
        <v>2.7843529874494948</v>
      </c>
      <c r="O392" s="162">
        <f t="shared" si="1310"/>
        <v>2.5344278068434658</v>
      </c>
      <c r="P392" s="162">
        <f t="shared" si="1310"/>
        <v>1.4940862401216342</v>
      </c>
      <c r="Q392" s="162">
        <f t="shared" si="1310"/>
        <v>1.0321489001692048</v>
      </c>
      <c r="R392" s="162">
        <f t="shared" si="1310"/>
        <v>1.2062074518702874</v>
      </c>
      <c r="S392" s="185">
        <f t="shared" si="1310"/>
        <v>2.4185162731039695</v>
      </c>
      <c r="T392" s="186"/>
      <c r="U392" s="150"/>
      <c r="V392" s="130"/>
    </row>
    <row r="393" spans="1:22" x14ac:dyDescent="0.25">
      <c r="A393" s="136" t="s">
        <v>8</v>
      </c>
      <c r="B393" s="162">
        <f t="shared" ref="B393:F393" si="1311">+B232/B71</f>
        <v>3.3007812500000004</v>
      </c>
      <c r="C393" s="162">
        <f t="shared" si="1311"/>
        <v>2.8703398218409766</v>
      </c>
      <c r="D393" s="162">
        <f t="shared" si="1311"/>
        <v>1.9073927913706918</v>
      </c>
      <c r="E393" s="162">
        <f t="shared" si="1311"/>
        <v>1.2011251758087202</v>
      </c>
      <c r="F393" s="162">
        <f t="shared" si="1311"/>
        <v>0.78770413064361189</v>
      </c>
      <c r="G393" s="162">
        <f t="shared" si="1297"/>
        <v>1.3516219463356027</v>
      </c>
      <c r="H393" s="185">
        <f t="shared" si="1309"/>
        <v>2.248995983935743</v>
      </c>
      <c r="I393" s="186"/>
      <c r="J393" s="130"/>
      <c r="K393" s="2"/>
      <c r="L393" s="136" t="s">
        <v>8</v>
      </c>
      <c r="M393" s="162">
        <f t="shared" ref="M393:S393" si="1312">+M232/M71</f>
        <v>2.4126825056263339</v>
      </c>
      <c r="N393" s="162">
        <f t="shared" si="1312"/>
        <v>2.7662752019550609</v>
      </c>
      <c r="O393" s="162">
        <f t="shared" si="1312"/>
        <v>2.434465734101328</v>
      </c>
      <c r="P393" s="162">
        <f t="shared" si="1312"/>
        <v>1.4476978532237155</v>
      </c>
      <c r="Q393" s="162">
        <f t="shared" si="1312"/>
        <v>0.99993313720246069</v>
      </c>
      <c r="R393" s="162">
        <f t="shared" si="1312"/>
        <v>1.2788987955576407</v>
      </c>
      <c r="S393" s="185">
        <f t="shared" si="1312"/>
        <v>2.6550355351667427</v>
      </c>
      <c r="T393" s="186"/>
      <c r="U393" s="150"/>
      <c r="V393" s="130"/>
    </row>
    <row r="394" spans="1:22" x14ac:dyDescent="0.25">
      <c r="A394" s="136" t="s">
        <v>9</v>
      </c>
      <c r="B394" s="162">
        <f t="shared" ref="B394:F394" si="1313">+B233/B72</f>
        <v>2.4420075917334456</v>
      </c>
      <c r="C394" s="162">
        <f t="shared" si="1313"/>
        <v>2.7872498146775393</v>
      </c>
      <c r="D394" s="162">
        <f t="shared" si="1313"/>
        <v>1.6248103826057643</v>
      </c>
      <c r="E394" s="162">
        <f t="shared" si="1313"/>
        <v>0.76551782538741631</v>
      </c>
      <c r="F394" s="162">
        <f t="shared" si="1313"/>
        <v>0.92085614733698362</v>
      </c>
      <c r="G394" s="162">
        <f t="shared" si="1297"/>
        <v>1.8220834959032386</v>
      </c>
      <c r="H394" s="185">
        <f t="shared" si="1309"/>
        <v>3.3578174186778598</v>
      </c>
      <c r="I394" s="186"/>
      <c r="J394" s="130"/>
      <c r="K394" s="2"/>
      <c r="L394" s="136" t="s">
        <v>9</v>
      </c>
      <c r="M394" s="162">
        <f t="shared" ref="M394:S394" si="1314">+M233/M72</f>
        <v>2.3919815779443208</v>
      </c>
      <c r="N394" s="162">
        <f t="shared" si="1314"/>
        <v>2.7939843566417135</v>
      </c>
      <c r="O394" s="162">
        <f t="shared" si="1314"/>
        <v>2.2800096610578855</v>
      </c>
      <c r="P394" s="162">
        <f t="shared" si="1314"/>
        <v>1.3012718473140061</v>
      </c>
      <c r="Q394" s="162">
        <f t="shared" si="1314"/>
        <v>1.0272291969411822</v>
      </c>
      <c r="R394" s="162">
        <f t="shared" si="1314"/>
        <v>1.3376112195283298</v>
      </c>
      <c r="S394" s="185">
        <f t="shared" si="1314"/>
        <v>2.8220783385522825</v>
      </c>
      <c r="T394" s="186"/>
      <c r="U394" s="150"/>
      <c r="V394" s="130"/>
    </row>
    <row r="395" spans="1:22" ht="25.5" x14ac:dyDescent="0.25">
      <c r="A395" s="137" t="s">
        <v>13</v>
      </c>
      <c r="B395" s="187">
        <f t="shared" ref="B395:F395" si="1315">+B234/B73</f>
        <v>2.3919815779443212</v>
      </c>
      <c r="C395" s="187">
        <f t="shared" si="1315"/>
        <v>2.7939843566417135</v>
      </c>
      <c r="D395" s="187">
        <f t="shared" si="1315"/>
        <v>2.2800096610578855</v>
      </c>
      <c r="E395" s="187">
        <f t="shared" si="1315"/>
        <v>1.3012718473140061</v>
      </c>
      <c r="F395" s="187">
        <f t="shared" si="1315"/>
        <v>1.0272291969411822</v>
      </c>
      <c r="G395" s="187">
        <f t="shared" si="1297"/>
        <v>1.3376112195283298</v>
      </c>
      <c r="H395" s="188">
        <f t="shared" ref="H395" si="1316">+H234/H73</f>
        <v>2.8220783385522825</v>
      </c>
      <c r="I395" s="188"/>
      <c r="J395" s="140"/>
      <c r="K395" s="3"/>
      <c r="L395" s="137" t="s">
        <v>14</v>
      </c>
      <c r="M395" s="187">
        <f t="shared" ref="M395:T395" si="1317">+M234/M73</f>
        <v>2.4646251024410568</v>
      </c>
      <c r="N395" s="187">
        <f t="shared" si="1317"/>
        <v>2.566325715769457</v>
      </c>
      <c r="O395" s="187">
        <f t="shared" si="1317"/>
        <v>2.746385131200185</v>
      </c>
      <c r="P395" s="187">
        <f t="shared" si="1317"/>
        <v>1.637747869764387</v>
      </c>
      <c r="Q395" s="187">
        <f t="shared" si="1317"/>
        <v>1.0969889107255604</v>
      </c>
      <c r="R395" s="187">
        <f t="shared" si="1317"/>
        <v>1.1183430465414386</v>
      </c>
      <c r="S395" s="188">
        <f t="shared" si="1317"/>
        <v>1.9829126123155412</v>
      </c>
      <c r="T395" s="189">
        <f t="shared" si="1317"/>
        <v>2.7888157769938386</v>
      </c>
      <c r="U395" s="152">
        <f>+S395/R395-1</f>
        <v>0.77308082564455516</v>
      </c>
      <c r="V395" s="160">
        <f>+POWER(S395/N395,0.2)-1</f>
        <v>-5.0273929341413837E-2</v>
      </c>
    </row>
    <row r="396" spans="1:22" ht="25.5" x14ac:dyDescent="0.25">
      <c r="A396" s="138" t="s">
        <v>15</v>
      </c>
      <c r="B396" s="141">
        <f>+B395/B$485</f>
        <v>0.69031914325376531</v>
      </c>
      <c r="C396" s="141">
        <f t="shared" ref="C396" si="1318">+C395/C$485</f>
        <v>0.74070425484301361</v>
      </c>
      <c r="D396" s="141">
        <f t="shared" ref="D396" si="1319">+D395/D$485</f>
        <v>0.59931586228403644</v>
      </c>
      <c r="E396" s="141">
        <f t="shared" ref="E396" si="1320">+E395/E$485</f>
        <v>0.38267138466614009</v>
      </c>
      <c r="F396" s="141">
        <f t="shared" ref="F396:G396" si="1321">+F395/F$485</f>
        <v>0.37358932954191171</v>
      </c>
      <c r="G396" s="141">
        <f t="shared" si="1321"/>
        <v>0.43730574607362832</v>
      </c>
      <c r="H396" s="142">
        <f t="shared" ref="H396" si="1322">+H395/H$485</f>
        <v>0.86873463546538854</v>
      </c>
      <c r="I396" s="142"/>
      <c r="J396" s="143"/>
      <c r="K396" s="3"/>
      <c r="L396" s="138" t="s">
        <v>15</v>
      </c>
      <c r="M396" s="141">
        <f t="shared" ref="M396" si="1323">+M395/M$485</f>
        <v>0.72293012540083779</v>
      </c>
      <c r="N396" s="141">
        <f t="shared" ref="N396" si="1324">+N395/N$485</f>
        <v>0.70974634477120313</v>
      </c>
      <c r="O396" s="141">
        <f t="shared" ref="O396" si="1325">+O395/O$485</f>
        <v>0.71166211524378697</v>
      </c>
      <c r="P396" s="141">
        <f t="shared" ref="P396" si="1326">+P395/P$485</f>
        <v>0.45620882274750646</v>
      </c>
      <c r="Q396" s="141">
        <f t="shared" ref="Q396:T396" si="1327">+Q395/Q$485</f>
        <v>0.36542592037464083</v>
      </c>
      <c r="R396" s="141">
        <f t="shared" si="1327"/>
        <v>0.38596052606174724</v>
      </c>
      <c r="S396" s="142">
        <f t="shared" si="1327"/>
        <v>0.63018680545841632</v>
      </c>
      <c r="T396" s="244">
        <f t="shared" si="1327"/>
        <v>0.83359908160059426</v>
      </c>
      <c r="U396" s="151"/>
      <c r="V396" s="143"/>
    </row>
    <row r="397" spans="1:22" ht="26.25" thickBot="1" x14ac:dyDescent="0.3">
      <c r="A397" s="139" t="s">
        <v>12</v>
      </c>
      <c r="B397" s="144"/>
      <c r="C397" s="145">
        <f>+C395/B395-1</f>
        <v>0.1680626566709913</v>
      </c>
      <c r="D397" s="145">
        <f t="shared" ref="D397" si="1328">+D395/C395-1</f>
        <v>-0.18395761392222343</v>
      </c>
      <c r="E397" s="145">
        <f t="shared" ref="E397" si="1329">+E395/D395-1</f>
        <v>-0.42926915199550586</v>
      </c>
      <c r="F397" s="145">
        <f t="shared" ref="F397:H397" si="1330">+F395/E395-1</f>
        <v>-0.21059600339351348</v>
      </c>
      <c r="G397" s="145">
        <f t="shared" si="1330"/>
        <v>0.3021545955969549</v>
      </c>
      <c r="H397" s="146">
        <f t="shared" si="1330"/>
        <v>1.109789673824213</v>
      </c>
      <c r="I397" s="146"/>
      <c r="J397" s="148"/>
      <c r="K397" s="2"/>
      <c r="L397" s="139" t="s">
        <v>12</v>
      </c>
      <c r="M397" s="144"/>
      <c r="N397" s="145">
        <f>+N395/M395-1</f>
        <v>4.1264131095505086E-2</v>
      </c>
      <c r="O397" s="145">
        <f t="shared" ref="O397" si="1331">+O395/N395-1</f>
        <v>7.0162339224637771E-2</v>
      </c>
      <c r="P397" s="145">
        <f t="shared" ref="P397" si="1332">+P395/O395-1</f>
        <v>-0.40367144754796924</v>
      </c>
      <c r="Q397" s="145">
        <f t="shared" ref="Q397" si="1333">+Q395/P395-1</f>
        <v>-0.3301844984946446</v>
      </c>
      <c r="R397" s="145">
        <f t="shared" ref="R397" si="1334">+R395/Q395-1</f>
        <v>1.9466136445950299E-2</v>
      </c>
      <c r="S397" s="146">
        <f t="shared" ref="S397" si="1335">+S395/R395-1</f>
        <v>0.77308082564455516</v>
      </c>
      <c r="T397" s="159">
        <f t="shared" ref="T397" si="1336">+T395/S395-1</f>
        <v>0.40642394408758453</v>
      </c>
      <c r="U397" s="147"/>
      <c r="V397" s="148"/>
    </row>
    <row r="398" spans="1:22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2" ht="15.75" thickBot="1" x14ac:dyDescent="0.3">
      <c r="A399" s="287" t="s">
        <v>90</v>
      </c>
      <c r="B399" s="288"/>
      <c r="C399" s="288"/>
      <c r="D399" s="288"/>
      <c r="E399" s="288"/>
      <c r="F399" s="288"/>
      <c r="G399" s="288"/>
      <c r="H399" s="288"/>
      <c r="I399" s="288"/>
      <c r="J399" s="289"/>
      <c r="K399" s="2"/>
      <c r="L399" s="287" t="s">
        <v>91</v>
      </c>
      <c r="M399" s="288"/>
      <c r="N399" s="288"/>
      <c r="O399" s="288"/>
      <c r="P399" s="288"/>
      <c r="Q399" s="288"/>
      <c r="R399" s="288"/>
      <c r="S399" s="288"/>
      <c r="T399" s="288"/>
      <c r="U399" s="288"/>
      <c r="V399" s="289"/>
    </row>
    <row r="400" spans="1:22" ht="38.25" x14ac:dyDescent="0.25">
      <c r="A400" s="131"/>
      <c r="B400" s="132">
        <v>2016</v>
      </c>
      <c r="C400" s="132">
        <f>+B400+1</f>
        <v>2017</v>
      </c>
      <c r="D400" s="132">
        <f t="shared" ref="D400" si="1337">+C400+1</f>
        <v>2018</v>
      </c>
      <c r="E400" s="132">
        <f t="shared" ref="E400" si="1338">+D400+1</f>
        <v>2019</v>
      </c>
      <c r="F400" s="132">
        <f t="shared" ref="F400" si="1339">+E400+1</f>
        <v>2020</v>
      </c>
      <c r="G400" s="132">
        <f t="shared" ref="G400" si="1340">+F400+1</f>
        <v>2021</v>
      </c>
      <c r="H400" s="133">
        <v>2022</v>
      </c>
      <c r="I400" s="134">
        <v>2023</v>
      </c>
      <c r="J400" s="135" t="s">
        <v>16</v>
      </c>
      <c r="K400" s="2"/>
      <c r="L400" s="131"/>
      <c r="M400" s="132">
        <v>2016</v>
      </c>
      <c r="N400" s="132">
        <f>+M400+1</f>
        <v>2017</v>
      </c>
      <c r="O400" s="132">
        <f t="shared" ref="O400" si="1341">+N400+1</f>
        <v>2018</v>
      </c>
      <c r="P400" s="132">
        <f t="shared" ref="P400" si="1342">+O400+1</f>
        <v>2019</v>
      </c>
      <c r="Q400" s="132">
        <f t="shared" ref="Q400" si="1343">+P400+1</f>
        <v>2020</v>
      </c>
      <c r="R400" s="132">
        <f t="shared" ref="R400" si="1344">+Q400+1</f>
        <v>2021</v>
      </c>
      <c r="S400" s="133">
        <v>2022</v>
      </c>
      <c r="T400" s="134">
        <v>2023</v>
      </c>
      <c r="U400" s="149" t="s">
        <v>16</v>
      </c>
      <c r="V400" s="135" t="s">
        <v>21</v>
      </c>
    </row>
    <row r="401" spans="1:22" x14ac:dyDescent="0.25">
      <c r="A401" s="136" t="s">
        <v>10</v>
      </c>
      <c r="B401" s="162">
        <f>+B240/B79</f>
        <v>2.7922230030452093</v>
      </c>
      <c r="C401" s="162">
        <f t="shared" ref="C401:H403" si="1345">+C240/C79</f>
        <v>2.4903271192402392</v>
      </c>
      <c r="D401" s="162">
        <f t="shared" si="1345"/>
        <v>3.0642309958750737</v>
      </c>
      <c r="E401" s="162">
        <f t="shared" si="1345"/>
        <v>3.0673431734317345</v>
      </c>
      <c r="F401" s="162">
        <f t="shared" si="1345"/>
        <v>2.8657799274486093</v>
      </c>
      <c r="G401" s="162">
        <f t="shared" si="1345"/>
        <v>2.5322283609576428</v>
      </c>
      <c r="H401" s="185">
        <f t="shared" si="1345"/>
        <v>2.9725963771481654</v>
      </c>
      <c r="I401" s="186">
        <f t="shared" ref="I401" si="1346">+I240/I79</f>
        <v>3.1190377436748236</v>
      </c>
      <c r="J401" s="130">
        <f>+I401/H401-1</f>
        <v>4.9263790958108622E-2</v>
      </c>
      <c r="K401" s="2"/>
      <c r="L401" s="136" t="s">
        <v>10</v>
      </c>
      <c r="M401" s="162">
        <f>+M240/M79</f>
        <v>2.8476324173677172</v>
      </c>
      <c r="N401" s="162">
        <f t="shared" ref="N401:T407" si="1347">+N240/N79</f>
        <v>2.8638866240039338</v>
      </c>
      <c r="O401" s="162">
        <f t="shared" si="1347"/>
        <v>3.0215343203230143</v>
      </c>
      <c r="P401" s="162">
        <f t="shared" si="1347"/>
        <v>3.1049382716049378</v>
      </c>
      <c r="Q401" s="162">
        <f t="shared" si="1347"/>
        <v>2.9160552244616817</v>
      </c>
      <c r="R401" s="162">
        <f t="shared" si="1347"/>
        <v>2.8343646567851493</v>
      </c>
      <c r="S401" s="185">
        <f t="shared" si="1347"/>
        <v>2.9058062633728849</v>
      </c>
      <c r="T401" s="186">
        <f t="shared" si="1347"/>
        <v>2.8911621450578124</v>
      </c>
      <c r="U401" s="150">
        <f>+T401/S401-1</f>
        <v>-5.0396058745068029E-3</v>
      </c>
      <c r="V401" s="130">
        <f>+POWER(T401/O401,0.2)-1</f>
        <v>-8.7824485694211196E-3</v>
      </c>
    </row>
    <row r="402" spans="1:22" x14ac:dyDescent="0.25">
      <c r="A402" s="136" t="s">
        <v>11</v>
      </c>
      <c r="B402" s="162">
        <f t="shared" ref="B402:G402" si="1348">+B241/B80</f>
        <v>2.91913856770991</v>
      </c>
      <c r="C402" s="162">
        <f t="shared" si="1348"/>
        <v>2.9116465863453813</v>
      </c>
      <c r="D402" s="162">
        <f t="shared" si="1348"/>
        <v>3.1303952748750565</v>
      </c>
      <c r="E402" s="162">
        <f t="shared" si="1348"/>
        <v>3.1154879140555058</v>
      </c>
      <c r="F402" s="162">
        <f t="shared" si="1348"/>
        <v>2.6907980811164411</v>
      </c>
      <c r="G402" s="162">
        <f t="shared" si="1348"/>
        <v>2.7854903716972683</v>
      </c>
      <c r="H402" s="185">
        <f t="shared" si="1345"/>
        <v>2.7749262536873158</v>
      </c>
      <c r="I402" s="186">
        <f t="shared" ref="I402:I407" si="1349">+I241/I80</f>
        <v>3.2785538208709943</v>
      </c>
      <c r="J402" s="130">
        <f>+I402/H402-1</f>
        <v>0.18149223479883814</v>
      </c>
      <c r="K402" s="2"/>
      <c r="L402" s="136" t="s">
        <v>11</v>
      </c>
      <c r="M402" s="162">
        <f t="shared" ref="M402:S402" si="1350">+M241/M80</f>
        <v>2.8623379508977975</v>
      </c>
      <c r="N402" s="162">
        <f t="shared" si="1350"/>
        <v>2.8618414656622679</v>
      </c>
      <c r="O402" s="162">
        <f t="shared" si="1350"/>
        <v>3.0331087860111792</v>
      </c>
      <c r="P402" s="162">
        <f t="shared" si="1350"/>
        <v>3.1040282566647046</v>
      </c>
      <c r="Q402" s="162">
        <f t="shared" si="1350"/>
        <v>2.8872944693572498</v>
      </c>
      <c r="R402" s="162">
        <f t="shared" si="1350"/>
        <v>2.8407092403056082</v>
      </c>
      <c r="S402" s="185">
        <f t="shared" si="1350"/>
        <v>2.9016672578928695</v>
      </c>
      <c r="T402" s="186">
        <f t="shared" si="1347"/>
        <v>2.9212833453285589</v>
      </c>
      <c r="U402" s="150">
        <f t="shared" ref="U402" si="1351">+T402/S402-1</f>
        <v>6.7602814838025882E-3</v>
      </c>
      <c r="V402" s="130">
        <f t="shared" ref="V402" si="1352">+POWER(T402/O402,0.2)-1</f>
        <v>-7.4848626454651068E-3</v>
      </c>
    </row>
    <row r="403" spans="1:22" x14ac:dyDescent="0.25">
      <c r="A403" s="136" t="s">
        <v>0</v>
      </c>
      <c r="B403" s="162">
        <f t="shared" ref="B403:G403" si="1353">+B242/B81</f>
        <v>3.1104195499415068</v>
      </c>
      <c r="C403" s="162">
        <f t="shared" si="1353"/>
        <v>3.1340805313408051</v>
      </c>
      <c r="D403" s="162">
        <f t="shared" si="1353"/>
        <v>3.3319935691318325</v>
      </c>
      <c r="E403" s="162">
        <f t="shared" si="1353"/>
        <v>3.1120903332415311</v>
      </c>
      <c r="F403" s="162">
        <f t="shared" si="1353"/>
        <v>3.0072618539085858</v>
      </c>
      <c r="G403" s="162">
        <f t="shared" si="1353"/>
        <v>3.2203981837233671</v>
      </c>
      <c r="H403" s="185">
        <f t="shared" si="1345"/>
        <v>2.8857061459169668</v>
      </c>
      <c r="I403" s="186">
        <f t="shared" si="1349"/>
        <v>3.0236739586454897</v>
      </c>
      <c r="J403" s="130">
        <f>+I403/H403-1</f>
        <v>4.7810763034114023E-2</v>
      </c>
      <c r="K403" s="2"/>
      <c r="L403" s="136" t="s">
        <v>0</v>
      </c>
      <c r="M403" s="162">
        <f t="shared" ref="M403:S403" si="1354">+M242/M81</f>
        <v>2.8764367193122258</v>
      </c>
      <c r="N403" s="162">
        <f t="shared" si="1354"/>
        <v>2.8619964741242527</v>
      </c>
      <c r="O403" s="162">
        <f t="shared" si="1354"/>
        <v>3.0474202036380276</v>
      </c>
      <c r="P403" s="162">
        <f t="shared" si="1354"/>
        <v>3.0894176445023902</v>
      </c>
      <c r="Q403" s="162">
        <f t="shared" si="1354"/>
        <v>2.8706467661691542</v>
      </c>
      <c r="R403" s="162">
        <f t="shared" si="1354"/>
        <v>2.8605106938961002</v>
      </c>
      <c r="S403" s="185">
        <f t="shared" si="1354"/>
        <v>2.8791606885828416</v>
      </c>
      <c r="T403" s="186">
        <f t="shared" si="1347"/>
        <v>2.9322050727042308</v>
      </c>
      <c r="U403" s="150">
        <f t="shared" ref="U403" si="1355">+T403/S403-1</f>
        <v>1.8423558063894729E-2</v>
      </c>
      <c r="V403" s="130">
        <f t="shared" ref="V403" si="1356">+POWER(T403/O403,0.2)-1</f>
        <v>-7.6785031746888777E-3</v>
      </c>
    </row>
    <row r="404" spans="1:22" x14ac:dyDescent="0.25">
      <c r="A404" s="136" t="s">
        <v>1</v>
      </c>
      <c r="B404" s="162">
        <f t="shared" ref="B404:H404" si="1357">+B243/B82</f>
        <v>2.5685413536999571</v>
      </c>
      <c r="C404" s="162">
        <f t="shared" si="1357"/>
        <v>3.0035714285714281</v>
      </c>
      <c r="D404" s="162">
        <f t="shared" si="1357"/>
        <v>3.1683501683501682</v>
      </c>
      <c r="E404" s="162">
        <f t="shared" si="1357"/>
        <v>3.3371559633027523</v>
      </c>
      <c r="F404" s="162">
        <f t="shared" si="1357"/>
        <v>2.7416941035618079</v>
      </c>
      <c r="G404" s="162">
        <f t="shared" si="1357"/>
        <v>2.8618205631958089</v>
      </c>
      <c r="H404" s="185">
        <f t="shared" si="1357"/>
        <v>2.6524409657877333</v>
      </c>
      <c r="I404" s="186">
        <f t="shared" si="1349"/>
        <v>3.1760035288928097</v>
      </c>
      <c r="J404" s="130">
        <f>+I404/H404-1</f>
        <v>0.19738895977637205</v>
      </c>
      <c r="K404" s="2"/>
      <c r="L404" s="136" t="s">
        <v>1</v>
      </c>
      <c r="M404" s="162">
        <f t="shared" ref="M404:S404" si="1358">+M243/M82</f>
        <v>2.8758447867572876</v>
      </c>
      <c r="N404" s="162">
        <f t="shared" si="1358"/>
        <v>2.9048151509075066</v>
      </c>
      <c r="O404" s="162">
        <f t="shared" si="1358"/>
        <v>3.0611373598223941</v>
      </c>
      <c r="P404" s="162">
        <f t="shared" si="1358"/>
        <v>3.1007624376062748</v>
      </c>
      <c r="Q404" s="162">
        <f t="shared" si="1358"/>
        <v>2.82043484871522</v>
      </c>
      <c r="R404" s="162">
        <f t="shared" si="1358"/>
        <v>2.8719931271477659</v>
      </c>
      <c r="S404" s="185">
        <f t="shared" si="1358"/>
        <v>2.8569287073778478</v>
      </c>
      <c r="T404" s="186">
        <f t="shared" si="1347"/>
        <v>2.9767577149753519</v>
      </c>
      <c r="U404" s="150">
        <f t="shared" ref="U404:U407" si="1359">+T404/S404-1</f>
        <v>4.1943296410601016E-2</v>
      </c>
      <c r="V404" s="130">
        <f t="shared" ref="V404:V407" si="1360">+POWER(T404/O404,0.2)-1</f>
        <v>-5.5747709771467591E-3</v>
      </c>
    </row>
    <row r="405" spans="1:22" x14ac:dyDescent="0.25">
      <c r="A405" s="136" t="s">
        <v>2</v>
      </c>
      <c r="B405" s="162">
        <f t="shared" ref="B405:H405" si="1361">+B244/B83</f>
        <v>2.7956427365543854</v>
      </c>
      <c r="C405" s="162">
        <f t="shared" si="1361"/>
        <v>2.999285884313259</v>
      </c>
      <c r="D405" s="162">
        <f t="shared" si="1361"/>
        <v>3.3442503639010193</v>
      </c>
      <c r="E405" s="162">
        <f t="shared" si="1361"/>
        <v>2.9491133384734001</v>
      </c>
      <c r="F405" s="162">
        <f t="shared" si="1361"/>
        <v>2.9765517241379311</v>
      </c>
      <c r="G405" s="162">
        <f t="shared" si="1361"/>
        <v>2.7906208718626155</v>
      </c>
      <c r="H405" s="185">
        <f t="shared" si="1361"/>
        <v>3.0989771966376178</v>
      </c>
      <c r="I405" s="186">
        <f t="shared" si="1349"/>
        <v>3.2986240238006697</v>
      </c>
      <c r="J405" s="130">
        <f t="shared" ref="J405:J407" si="1362">+I405/H405-1</f>
        <v>6.4423457965314457E-2</v>
      </c>
      <c r="K405" s="2"/>
      <c r="L405" s="136" t="s">
        <v>2</v>
      </c>
      <c r="M405" s="162">
        <f t="shared" ref="M405:S405" si="1363">+M244/M83</f>
        <v>2.8896699581854177</v>
      </c>
      <c r="N405" s="162">
        <f t="shared" si="1363"/>
        <v>2.9254894198637169</v>
      </c>
      <c r="O405" s="162">
        <f t="shared" si="1363"/>
        <v>3.0919509515750718</v>
      </c>
      <c r="P405" s="162">
        <f t="shared" si="1363"/>
        <v>3.0714993940729314</v>
      </c>
      <c r="Q405" s="162">
        <f t="shared" si="1363"/>
        <v>2.8272791602783349</v>
      </c>
      <c r="R405" s="162">
        <f t="shared" si="1363"/>
        <v>2.8537715234682284</v>
      </c>
      <c r="S405" s="185">
        <f t="shared" si="1363"/>
        <v>2.8825154682479854</v>
      </c>
      <c r="T405" s="186">
        <f t="shared" si="1347"/>
        <v>2.9860810460588447</v>
      </c>
      <c r="U405" s="150">
        <f t="shared" si="1359"/>
        <v>3.5928888830493388E-2</v>
      </c>
      <c r="V405" s="130">
        <f t="shared" si="1360"/>
        <v>-6.9438645485272454E-3</v>
      </c>
    </row>
    <row r="406" spans="1:22" x14ac:dyDescent="0.25">
      <c r="A406" s="136" t="s">
        <v>3</v>
      </c>
      <c r="B406" s="162">
        <f t="shared" ref="B406:H413" si="1364">+B245/B84</f>
        <v>2.7023150777195228</v>
      </c>
      <c r="C406" s="162">
        <f t="shared" si="1364"/>
        <v>2.7646416878865043</v>
      </c>
      <c r="D406" s="162">
        <f t="shared" si="1364"/>
        <v>3.125393824826717</v>
      </c>
      <c r="E406" s="162">
        <f t="shared" si="1364"/>
        <v>3.0255474452554743</v>
      </c>
      <c r="F406" s="162">
        <f t="shared" si="1364"/>
        <v>2.8280890253261703</v>
      </c>
      <c r="G406" s="162">
        <f t="shared" si="1364"/>
        <v>3.0772495755517824</v>
      </c>
      <c r="H406" s="185">
        <f t="shared" si="1364"/>
        <v>2.4857844416195283</v>
      </c>
      <c r="I406" s="186">
        <f t="shared" si="1349"/>
        <v>3.0228531855955678</v>
      </c>
      <c r="J406" s="130">
        <f t="shared" si="1362"/>
        <v>0.21605604049324989</v>
      </c>
      <c r="K406" s="2"/>
      <c r="L406" s="136" t="s">
        <v>3</v>
      </c>
      <c r="M406" s="162">
        <f t="shared" ref="M406:S406" si="1365">+M245/M84</f>
        <v>2.8731972522583162</v>
      </c>
      <c r="N406" s="162">
        <f t="shared" si="1365"/>
        <v>2.9369198124840192</v>
      </c>
      <c r="O406" s="162">
        <f t="shared" si="1365"/>
        <v>3.1214449070544772</v>
      </c>
      <c r="P406" s="162">
        <f t="shared" si="1365"/>
        <v>3.0632212744606111</v>
      </c>
      <c r="Q406" s="162">
        <f t="shared" si="1365"/>
        <v>2.8112604345509444</v>
      </c>
      <c r="R406" s="162">
        <f t="shared" si="1365"/>
        <v>2.8845150841362655</v>
      </c>
      <c r="S406" s="185">
        <f t="shared" si="1365"/>
        <v>2.8167353211164401</v>
      </c>
      <c r="T406" s="186">
        <f t="shared" si="1347"/>
        <v>3.0607119446796447</v>
      </c>
      <c r="U406" s="150">
        <f t="shared" si="1359"/>
        <v>8.661680837889385E-2</v>
      </c>
      <c r="V406" s="130">
        <f t="shared" si="1360"/>
        <v>-3.9219799264111899E-3</v>
      </c>
    </row>
    <row r="407" spans="1:22" x14ac:dyDescent="0.25">
      <c r="A407" s="136" t="s">
        <v>4</v>
      </c>
      <c r="B407" s="162">
        <f t="shared" ref="B407:F407" si="1366">+B246/B85</f>
        <v>2.8808677614977083</v>
      </c>
      <c r="C407" s="162">
        <f t="shared" si="1366"/>
        <v>2.9028597367226507</v>
      </c>
      <c r="D407" s="162">
        <f t="shared" si="1366"/>
        <v>2.9173290937996819</v>
      </c>
      <c r="E407" s="162">
        <f t="shared" si="1366"/>
        <v>3.1328806983511153</v>
      </c>
      <c r="F407" s="162">
        <f t="shared" si="1366"/>
        <v>2.8466741826381061</v>
      </c>
      <c r="G407" s="162">
        <f t="shared" si="1364"/>
        <v>2.4910957469097004</v>
      </c>
      <c r="H407" s="185">
        <f t="shared" ref="H407" si="1367">+H246/H85</f>
        <v>3.032169499485216</v>
      </c>
      <c r="I407" s="186">
        <f t="shared" si="1349"/>
        <v>3.3029861616897307</v>
      </c>
      <c r="J407" s="130">
        <f t="shared" si="1362"/>
        <v>8.9314486624343603E-2</v>
      </c>
      <c r="K407" s="2"/>
      <c r="L407" s="136" t="s">
        <v>4</v>
      </c>
      <c r="M407" s="162">
        <f t="shared" ref="M407:S407" si="1368">+M246/M85</f>
        <v>2.8634379784779482</v>
      </c>
      <c r="N407" s="162">
        <f t="shared" si="1368"/>
        <v>2.9374559789075643</v>
      </c>
      <c r="O407" s="162">
        <f t="shared" si="1368"/>
        <v>3.1125312586829672</v>
      </c>
      <c r="P407" s="162">
        <f t="shared" si="1368"/>
        <v>3.0978976038192001</v>
      </c>
      <c r="Q407" s="162">
        <f t="shared" si="1368"/>
        <v>2.7858749306306043</v>
      </c>
      <c r="R407" s="162">
        <f t="shared" si="1368"/>
        <v>2.8382110798321563</v>
      </c>
      <c r="S407" s="185">
        <f t="shared" si="1368"/>
        <v>2.869076807252176</v>
      </c>
      <c r="T407" s="186">
        <f t="shared" si="1347"/>
        <v>3.0819567365600249</v>
      </c>
      <c r="U407" s="150">
        <f t="shared" si="1359"/>
        <v>7.4198058682065193E-2</v>
      </c>
      <c r="V407" s="130">
        <f t="shared" si="1360"/>
        <v>-1.9723733796640497E-3</v>
      </c>
    </row>
    <row r="408" spans="1:22" x14ac:dyDescent="0.25">
      <c r="A408" s="136" t="s">
        <v>5</v>
      </c>
      <c r="B408" s="162">
        <f t="shared" ref="B408:F408" si="1369">+B247/B86</f>
        <v>2.7977395082774823</v>
      </c>
      <c r="C408" s="162">
        <f t="shared" si="1369"/>
        <v>2.9914703493095045</v>
      </c>
      <c r="D408" s="162">
        <f t="shared" si="1369"/>
        <v>3.023049645390071</v>
      </c>
      <c r="E408" s="162">
        <f t="shared" si="1369"/>
        <v>2.8937183685620722</v>
      </c>
      <c r="F408" s="162">
        <f t="shared" si="1369"/>
        <v>2.9606458123107973</v>
      </c>
      <c r="G408" s="162">
        <f t="shared" si="1364"/>
        <v>3.0437387657279809</v>
      </c>
      <c r="H408" s="185">
        <f t="shared" ref="H408" si="1370">+H247/H86</f>
        <v>3.0312593124632281</v>
      </c>
      <c r="I408" s="186"/>
      <c r="J408" s="130"/>
      <c r="K408" s="2"/>
      <c r="L408" s="136" t="s">
        <v>5</v>
      </c>
      <c r="M408" s="162">
        <f t="shared" ref="M408:S408" si="1371">+M247/M86</f>
        <v>2.8537792175002767</v>
      </c>
      <c r="N408" s="162">
        <f t="shared" si="1371"/>
        <v>2.9668286581450509</v>
      </c>
      <c r="O408" s="162">
        <f t="shared" si="1371"/>
        <v>3.1210449927431059</v>
      </c>
      <c r="P408" s="162">
        <f t="shared" si="1371"/>
        <v>3.0846502511331613</v>
      </c>
      <c r="Q408" s="162">
        <f t="shared" si="1371"/>
        <v>2.7999330226327688</v>
      </c>
      <c r="R408" s="162">
        <f t="shared" si="1371"/>
        <v>2.8404140189249936</v>
      </c>
      <c r="S408" s="185">
        <f t="shared" si="1371"/>
        <v>2.874671572281021</v>
      </c>
      <c r="T408" s="186"/>
      <c r="U408" s="150"/>
      <c r="V408" s="130"/>
    </row>
    <row r="409" spans="1:22" x14ac:dyDescent="0.25">
      <c r="A409" s="136" t="s">
        <v>6</v>
      </c>
      <c r="B409" s="162">
        <f t="shared" ref="B409:F409" si="1372">+B248/B87</f>
        <v>3.2842282822603317</v>
      </c>
      <c r="C409" s="162">
        <f t="shared" si="1372"/>
        <v>2.948051948051948</v>
      </c>
      <c r="D409" s="162">
        <f t="shared" si="1372"/>
        <v>3.2284040995607612</v>
      </c>
      <c r="E409" s="162">
        <f t="shared" si="1372"/>
        <v>2.5771018166455431</v>
      </c>
      <c r="F409" s="162">
        <f t="shared" si="1372"/>
        <v>2.4407796101949022</v>
      </c>
      <c r="G409" s="162">
        <f t="shared" si="1364"/>
        <v>2.8142543324383698</v>
      </c>
      <c r="H409" s="185">
        <f t="shared" ref="H409:H412" si="1373">+H248/H87</f>
        <v>2.6992878319589346</v>
      </c>
      <c r="I409" s="186"/>
      <c r="J409" s="130"/>
      <c r="K409" s="2"/>
      <c r="L409" s="136" t="s">
        <v>6</v>
      </c>
      <c r="M409" s="162">
        <f t="shared" ref="M409:S409" si="1374">+M248/M87</f>
        <v>2.8490013770501323</v>
      </c>
      <c r="N409" s="162">
        <f t="shared" si="1374"/>
        <v>2.943487774046289</v>
      </c>
      <c r="O409" s="162">
        <f t="shared" si="1374"/>
        <v>3.1409153475567795</v>
      </c>
      <c r="P409" s="162">
        <f t="shared" si="1374"/>
        <v>3.0352773562114779</v>
      </c>
      <c r="Q409" s="162">
        <f t="shared" si="1374"/>
        <v>2.7817178881008671</v>
      </c>
      <c r="R409" s="162">
        <f t="shared" si="1374"/>
        <v>2.8737193945487647</v>
      </c>
      <c r="S409" s="185">
        <f t="shared" si="1374"/>
        <v>2.863559907486493</v>
      </c>
      <c r="T409" s="186"/>
      <c r="U409" s="150"/>
      <c r="V409" s="130"/>
    </row>
    <row r="410" spans="1:22" x14ac:dyDescent="0.25">
      <c r="A410" s="136" t="s">
        <v>7</v>
      </c>
      <c r="B410" s="162">
        <f t="shared" ref="B410:F410" si="1375">+B249/B88</f>
        <v>2.8227115909441989</v>
      </c>
      <c r="C410" s="162">
        <f t="shared" si="1375"/>
        <v>3.3080999242997731</v>
      </c>
      <c r="D410" s="162">
        <f t="shared" si="1375"/>
        <v>3.2201646090534974</v>
      </c>
      <c r="E410" s="162">
        <f t="shared" si="1375"/>
        <v>2.8593604470661287</v>
      </c>
      <c r="F410" s="162">
        <f t="shared" si="1375"/>
        <v>3.0072463768115938</v>
      </c>
      <c r="G410" s="162">
        <f t="shared" si="1364"/>
        <v>3.2005141388174811</v>
      </c>
      <c r="H410" s="185">
        <f t="shared" si="1373"/>
        <v>2.7314254282670478</v>
      </c>
      <c r="I410" s="186"/>
      <c r="J410" s="130"/>
      <c r="K410" s="2"/>
      <c r="L410" s="136" t="s">
        <v>7</v>
      </c>
      <c r="M410" s="162">
        <f t="shared" ref="M410:S410" si="1376">+M249/M88</f>
        <v>2.8443769354594437</v>
      </c>
      <c r="N410" s="162">
        <f t="shared" si="1376"/>
        <v>2.9805901935338266</v>
      </c>
      <c r="O410" s="162">
        <f t="shared" si="1376"/>
        <v>3.1349228930746031</v>
      </c>
      <c r="P410" s="162">
        <f t="shared" si="1376"/>
        <v>3.0013500245459008</v>
      </c>
      <c r="Q410" s="162">
        <f t="shared" si="1376"/>
        <v>2.7919647771051186</v>
      </c>
      <c r="R410" s="162">
        <f t="shared" si="1376"/>
        <v>2.8911738580388149</v>
      </c>
      <c r="S410" s="185">
        <f t="shared" si="1376"/>
        <v>2.8329695137206974</v>
      </c>
      <c r="T410" s="186"/>
      <c r="U410" s="150"/>
      <c r="V410" s="130"/>
    </row>
    <row r="411" spans="1:22" x14ac:dyDescent="0.25">
      <c r="A411" s="136" t="s">
        <v>8</v>
      </c>
      <c r="B411" s="162">
        <f t="shared" ref="B411:F411" si="1377">+B250/B89</f>
        <v>3.1906218144750254</v>
      </c>
      <c r="C411" s="162">
        <f t="shared" si="1377"/>
        <v>3.0247933884297522</v>
      </c>
      <c r="D411" s="162">
        <f t="shared" si="1377"/>
        <v>3.0651649235720035</v>
      </c>
      <c r="E411" s="162">
        <f t="shared" si="1377"/>
        <v>2.4903846153846154</v>
      </c>
      <c r="F411" s="162">
        <f t="shared" si="1377"/>
        <v>2.9659037832788417</v>
      </c>
      <c r="G411" s="162">
        <f t="shared" si="1364"/>
        <v>2.9375351716375917</v>
      </c>
      <c r="H411" s="185">
        <f t="shared" si="1373"/>
        <v>3.4444013948082142</v>
      </c>
      <c r="I411" s="186"/>
      <c r="J411" s="130"/>
      <c r="K411" s="2"/>
      <c r="L411" s="136" t="s">
        <v>8</v>
      </c>
      <c r="M411" s="162">
        <f t="shared" ref="M411:S411" si="1378">+M250/M89</f>
        <v>2.8582196718453798</v>
      </c>
      <c r="N411" s="162">
        <f t="shared" si="1378"/>
        <v>2.9720922459893049</v>
      </c>
      <c r="O411" s="162">
        <f t="shared" si="1378"/>
        <v>3.1375667386118371</v>
      </c>
      <c r="P411" s="162">
        <f t="shared" si="1378"/>
        <v>2.9634002361275091</v>
      </c>
      <c r="Q411" s="162">
        <f t="shared" si="1378"/>
        <v>2.8194280376912721</v>
      </c>
      <c r="R411" s="162">
        <f t="shared" si="1378"/>
        <v>2.8912975832382539</v>
      </c>
      <c r="S411" s="185">
        <f t="shared" si="1378"/>
        <v>2.8586558381288878</v>
      </c>
      <c r="T411" s="186"/>
      <c r="U411" s="150"/>
      <c r="V411" s="130"/>
    </row>
    <row r="412" spans="1:22" x14ac:dyDescent="0.25">
      <c r="A412" s="136" t="s">
        <v>9</v>
      </c>
      <c r="B412" s="162">
        <f t="shared" ref="B412:F412" si="1379">+B251/B90</f>
        <v>3.2261640798226163</v>
      </c>
      <c r="C412" s="162">
        <f t="shared" si="1379"/>
        <v>3.3725305738476008</v>
      </c>
      <c r="D412" s="162">
        <f t="shared" si="1379"/>
        <v>2.8324531925108012</v>
      </c>
      <c r="E412" s="162">
        <f t="shared" si="1379"/>
        <v>2.4974789915966387</v>
      </c>
      <c r="F412" s="162">
        <f t="shared" si="1379"/>
        <v>3.0036855036855035</v>
      </c>
      <c r="G412" s="162">
        <f t="shared" si="1364"/>
        <v>2.8496794110662553</v>
      </c>
      <c r="H412" s="185">
        <f t="shared" si="1373"/>
        <v>3.311827956989247</v>
      </c>
      <c r="I412" s="186"/>
      <c r="J412" s="130"/>
      <c r="K412" s="2"/>
      <c r="L412" s="136" t="s">
        <v>9</v>
      </c>
      <c r="M412" s="162">
        <f t="shared" ref="M412:S412" si="1380">+M251/M90</f>
        <v>2.8883741546977446</v>
      </c>
      <c r="N412" s="162">
        <f t="shared" si="1380"/>
        <v>2.9767297021854833</v>
      </c>
      <c r="O412" s="162">
        <f t="shared" si="1380"/>
        <v>3.1052915920270694</v>
      </c>
      <c r="P412" s="162">
        <f t="shared" si="1380"/>
        <v>2.9297418223592722</v>
      </c>
      <c r="Q412" s="162">
        <f t="shared" si="1380"/>
        <v>2.8553089519027788</v>
      </c>
      <c r="R412" s="162">
        <f t="shared" si="1380"/>
        <v>2.8825916834763166</v>
      </c>
      <c r="S412" s="185">
        <f t="shared" si="1380"/>
        <v>2.8828646885022673</v>
      </c>
      <c r="T412" s="186"/>
      <c r="U412" s="150"/>
      <c r="V412" s="130"/>
    </row>
    <row r="413" spans="1:22" ht="25.5" x14ac:dyDescent="0.25">
      <c r="A413" s="137" t="s">
        <v>13</v>
      </c>
      <c r="B413" s="187">
        <f t="shared" ref="B413:F413" si="1381">+B252/B91</f>
        <v>2.8883741546977451</v>
      </c>
      <c r="C413" s="187">
        <f t="shared" si="1381"/>
        <v>2.9767297021854833</v>
      </c>
      <c r="D413" s="187">
        <f t="shared" si="1381"/>
        <v>3.1052915920270694</v>
      </c>
      <c r="E413" s="187">
        <f t="shared" si="1381"/>
        <v>2.9297418223592722</v>
      </c>
      <c r="F413" s="187">
        <f t="shared" si="1381"/>
        <v>2.8553089519027788</v>
      </c>
      <c r="G413" s="187">
        <f t="shared" si="1364"/>
        <v>2.8825916834763166</v>
      </c>
      <c r="H413" s="188">
        <f t="shared" ref="H413" si="1382">+H252/H91</f>
        <v>2.8828646885022673</v>
      </c>
      <c r="I413" s="188"/>
      <c r="J413" s="140"/>
      <c r="K413" s="3"/>
      <c r="L413" s="137" t="s">
        <v>14</v>
      </c>
      <c r="M413" s="187">
        <f t="shared" ref="M413:T413" si="1383">+M252/M91</f>
        <v>2.8652529999006568</v>
      </c>
      <c r="N413" s="187">
        <f t="shared" si="1383"/>
        <v>2.9271654908285916</v>
      </c>
      <c r="O413" s="187">
        <f t="shared" si="1383"/>
        <v>3.0942082927424734</v>
      </c>
      <c r="P413" s="187">
        <f t="shared" si="1383"/>
        <v>3.0556101347499665</v>
      </c>
      <c r="Q413" s="187">
        <f t="shared" si="1383"/>
        <v>2.8295473747736879</v>
      </c>
      <c r="R413" s="187">
        <f t="shared" si="1383"/>
        <v>2.8641802673758923</v>
      </c>
      <c r="S413" s="188">
        <f t="shared" si="1383"/>
        <v>2.8679081209978312</v>
      </c>
      <c r="T413" s="189">
        <f t="shared" si="1383"/>
        <v>2.9735792344397773</v>
      </c>
      <c r="U413" s="152">
        <f>+S413/R413-1</f>
        <v>1.3015429456031402E-3</v>
      </c>
      <c r="V413" s="160">
        <f>+POWER(S413/N413,0.2)-1</f>
        <v>-4.0819778274600038E-3</v>
      </c>
    </row>
    <row r="414" spans="1:22" ht="25.5" x14ac:dyDescent="0.25">
      <c r="A414" s="138" t="s">
        <v>15</v>
      </c>
      <c r="B414" s="141">
        <f>+B413/B$485</f>
        <v>0.83357664216663063</v>
      </c>
      <c r="C414" s="141">
        <f t="shared" ref="C414" si="1384">+C413/C$485</f>
        <v>0.78915128879839558</v>
      </c>
      <c r="D414" s="141">
        <f t="shared" ref="D414" si="1385">+D413/D$485</f>
        <v>0.81624676417185704</v>
      </c>
      <c r="E414" s="141">
        <f t="shared" ref="E414" si="1386">+E413/E$485</f>
        <v>0.86156352509329825</v>
      </c>
      <c r="F414" s="141">
        <f t="shared" ref="F414:G414" si="1387">+F413/F$485</f>
        <v>1.0384371473793461</v>
      </c>
      <c r="G414" s="141">
        <f t="shared" si="1387"/>
        <v>0.94240679830179064</v>
      </c>
      <c r="H414" s="142">
        <f t="shared" ref="H414" si="1388">+H413/H$485</f>
        <v>0.8874468047357007</v>
      </c>
      <c r="I414" s="142"/>
      <c r="J414" s="143"/>
      <c r="K414" s="3"/>
      <c r="L414" s="138" t="s">
        <v>15</v>
      </c>
      <c r="M414" s="141">
        <f t="shared" ref="M414" si="1389">+M413/M$485</f>
        <v>0.8404433227884186</v>
      </c>
      <c r="N414" s="141">
        <f t="shared" ref="N414" si="1390">+N413/N$485</f>
        <v>0.80954065763748584</v>
      </c>
      <c r="O414" s="141">
        <f t="shared" ref="O414" si="1391">+O413/O$485</f>
        <v>0.80179243384400212</v>
      </c>
      <c r="P414" s="141">
        <f t="shared" ref="P414" si="1392">+P413/P$485</f>
        <v>0.85116661000461424</v>
      </c>
      <c r="Q414" s="141">
        <f t="shared" ref="Q414:T414" si="1393">+Q413/Q$485</f>
        <v>0.94257101741022298</v>
      </c>
      <c r="R414" s="141">
        <f t="shared" si="1393"/>
        <v>0.98848070469145988</v>
      </c>
      <c r="S414" s="142">
        <f t="shared" si="1393"/>
        <v>0.91144604451800926</v>
      </c>
      <c r="T414" s="244">
        <f t="shared" si="1393"/>
        <v>0.88882633960409962</v>
      </c>
      <c r="U414" s="151"/>
      <c r="V414" s="143"/>
    </row>
    <row r="415" spans="1:22" ht="26.25" thickBot="1" x14ac:dyDescent="0.3">
      <c r="A415" s="139" t="s">
        <v>12</v>
      </c>
      <c r="B415" s="144"/>
      <c r="C415" s="145">
        <f>+C413/B413-1</f>
        <v>3.0590063044302562E-2</v>
      </c>
      <c r="D415" s="145">
        <f t="shared" ref="D415" si="1394">+D413/C413-1</f>
        <v>4.3188970012022709E-2</v>
      </c>
      <c r="E415" s="145">
        <f t="shared" ref="E415" si="1395">+E413/D413-1</f>
        <v>-5.6532459018833081E-2</v>
      </c>
      <c r="F415" s="145">
        <f t="shared" ref="F415:H415" si="1396">+F413/E413-1</f>
        <v>-2.5405948704570136E-2</v>
      </c>
      <c r="G415" s="145">
        <f t="shared" si="1396"/>
        <v>9.5550891455569165E-3</v>
      </c>
      <c r="H415" s="146">
        <f t="shared" si="1396"/>
        <v>9.4708184830816222E-5</v>
      </c>
      <c r="I415" s="146"/>
      <c r="J415" s="148"/>
      <c r="K415" s="2"/>
      <c r="L415" s="139" t="s">
        <v>12</v>
      </c>
      <c r="M415" s="144"/>
      <c r="N415" s="145">
        <f>+N413/M413-1</f>
        <v>2.1608036333992553E-2</v>
      </c>
      <c r="O415" s="145">
        <f t="shared" ref="O415" si="1397">+O413/N413-1</f>
        <v>5.7066401758718799E-2</v>
      </c>
      <c r="P415" s="145">
        <f t="shared" ref="P415" si="1398">+P413/O413-1</f>
        <v>-1.2474324396014258E-2</v>
      </c>
      <c r="Q415" s="145">
        <f t="shared" ref="Q415" si="1399">+Q413/P413-1</f>
        <v>-7.3982854489640815E-2</v>
      </c>
      <c r="R415" s="145">
        <f t="shared" ref="R415" si="1400">+R413/Q413-1</f>
        <v>1.2239728838247199E-2</v>
      </c>
      <c r="S415" s="146">
        <f t="shared" ref="S415" si="1401">+S413/R413-1</f>
        <v>1.3015429456031402E-3</v>
      </c>
      <c r="T415" s="159">
        <f t="shared" ref="T415" si="1402">+T413/S413-1</f>
        <v>3.6846059561064237E-2</v>
      </c>
      <c r="U415" s="147"/>
      <c r="V415" s="148"/>
    </row>
    <row r="416" spans="1:22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2" ht="15.75" thickBot="1" x14ac:dyDescent="0.3">
      <c r="A417" s="287" t="s">
        <v>92</v>
      </c>
      <c r="B417" s="288"/>
      <c r="C417" s="288"/>
      <c r="D417" s="288"/>
      <c r="E417" s="288"/>
      <c r="F417" s="288"/>
      <c r="G417" s="288"/>
      <c r="H417" s="288"/>
      <c r="I417" s="288"/>
      <c r="J417" s="289"/>
      <c r="K417" s="2"/>
      <c r="L417" s="287" t="s">
        <v>93</v>
      </c>
      <c r="M417" s="288"/>
      <c r="N417" s="288"/>
      <c r="O417" s="288"/>
      <c r="P417" s="288"/>
      <c r="Q417" s="288"/>
      <c r="R417" s="288"/>
      <c r="S417" s="288"/>
      <c r="T417" s="288"/>
      <c r="U417" s="288"/>
      <c r="V417" s="289"/>
    </row>
    <row r="418" spans="1:22" ht="38.25" x14ac:dyDescent="0.25">
      <c r="A418" s="131"/>
      <c r="B418" s="132">
        <v>2016</v>
      </c>
      <c r="C418" s="132">
        <f>+B418+1</f>
        <v>2017</v>
      </c>
      <c r="D418" s="132">
        <f t="shared" ref="D418" si="1403">+C418+1</f>
        <v>2018</v>
      </c>
      <c r="E418" s="132">
        <f t="shared" ref="E418" si="1404">+D418+1</f>
        <v>2019</v>
      </c>
      <c r="F418" s="132">
        <f t="shared" ref="F418" si="1405">+E418+1</f>
        <v>2020</v>
      </c>
      <c r="G418" s="132">
        <f t="shared" ref="G418" si="1406">+F418+1</f>
        <v>2021</v>
      </c>
      <c r="H418" s="133">
        <v>2022</v>
      </c>
      <c r="I418" s="134">
        <v>2023</v>
      </c>
      <c r="J418" s="135" t="s">
        <v>16</v>
      </c>
      <c r="K418" s="2"/>
      <c r="L418" s="131"/>
      <c r="M418" s="132">
        <v>2016</v>
      </c>
      <c r="N418" s="132">
        <f>+M418+1</f>
        <v>2017</v>
      </c>
      <c r="O418" s="132">
        <f t="shared" ref="O418" si="1407">+N418+1</f>
        <v>2018</v>
      </c>
      <c r="P418" s="132">
        <f t="shared" ref="P418" si="1408">+O418+1</f>
        <v>2019</v>
      </c>
      <c r="Q418" s="132">
        <f t="shared" ref="Q418" si="1409">+P418+1</f>
        <v>2020</v>
      </c>
      <c r="R418" s="132">
        <f t="shared" ref="R418" si="1410">+Q418+1</f>
        <v>2021</v>
      </c>
      <c r="S418" s="133">
        <v>2022</v>
      </c>
      <c r="T418" s="134">
        <v>2023</v>
      </c>
      <c r="U418" s="149" t="s">
        <v>16</v>
      </c>
      <c r="V418" s="135" t="s">
        <v>21</v>
      </c>
    </row>
    <row r="419" spans="1:22" x14ac:dyDescent="0.25">
      <c r="A419" s="136" t="s">
        <v>10</v>
      </c>
      <c r="B419" s="162">
        <f>+B258/B97</f>
        <v>2.9065746580141969</v>
      </c>
      <c r="C419" s="162">
        <f t="shared" ref="C419:H421" si="1411">+C258/C97</f>
        <v>3.4475597092419523</v>
      </c>
      <c r="D419" s="162">
        <f t="shared" si="1411"/>
        <v>3.6494642197314944</v>
      </c>
      <c r="E419" s="162">
        <f t="shared" si="1411"/>
        <v>2.8140439398717545</v>
      </c>
      <c r="F419" s="162">
        <f t="shared" si="1411"/>
        <v>2.324437636055793</v>
      </c>
      <c r="G419" s="162">
        <f t="shared" si="1411"/>
        <v>4.1324849448926262</v>
      </c>
      <c r="H419" s="185">
        <f t="shared" si="1411"/>
        <v>1.9325210871602623</v>
      </c>
      <c r="I419" s="186">
        <f t="shared" ref="I419" si="1412">+I258/I97</f>
        <v>4.0295078002176803</v>
      </c>
      <c r="J419" s="130">
        <f>+I419/H419-1</f>
        <v>1.0851041817809239</v>
      </c>
      <c r="K419" s="2"/>
      <c r="L419" s="136" t="s">
        <v>10</v>
      </c>
      <c r="M419" s="162">
        <f>+M258/M97</f>
        <v>3.1890745064074446</v>
      </c>
      <c r="N419" s="162">
        <f t="shared" ref="N419:T425" si="1413">+N258/N97</f>
        <v>3.2744682758223504</v>
      </c>
      <c r="O419" s="162">
        <f t="shared" si="1413"/>
        <v>3.5000296906237023</v>
      </c>
      <c r="P419" s="162">
        <f t="shared" si="1413"/>
        <v>3.5346520476209959</v>
      </c>
      <c r="Q419" s="162">
        <f t="shared" si="1413"/>
        <v>2.9833466270272884</v>
      </c>
      <c r="R419" s="162">
        <f t="shared" si="1413"/>
        <v>2.576376559629928</v>
      </c>
      <c r="S419" s="185">
        <f t="shared" si="1413"/>
        <v>2.5922130594942105</v>
      </c>
      <c r="T419" s="186">
        <f t="shared" si="1413"/>
        <v>3.0012726512239762</v>
      </c>
      <c r="U419" s="150">
        <f>+T419/S419-1</f>
        <v>0.15780322926448842</v>
      </c>
      <c r="V419" s="130">
        <f>+POWER(T419/O419,0.2)-1</f>
        <v>-3.0279125498872461E-2</v>
      </c>
    </row>
    <row r="420" spans="1:22" x14ac:dyDescent="0.25">
      <c r="A420" s="136" t="s">
        <v>11</v>
      </c>
      <c r="B420" s="162">
        <f t="shared" ref="B420:G420" si="1414">+B259/B98</f>
        <v>3.1011565359456021</v>
      </c>
      <c r="C420" s="162">
        <f t="shared" si="1414"/>
        <v>3.3882949809748149</v>
      </c>
      <c r="D420" s="162">
        <f t="shared" si="1414"/>
        <v>3.0322755627881746</v>
      </c>
      <c r="E420" s="162">
        <f t="shared" si="1414"/>
        <v>2.8629524196827978</v>
      </c>
      <c r="F420" s="162">
        <f t="shared" si="1414"/>
        <v>2.5644028103044496</v>
      </c>
      <c r="G420" s="162">
        <f t="shared" si="1414"/>
        <v>2.4827403080191188</v>
      </c>
      <c r="H420" s="185">
        <f t="shared" si="1411"/>
        <v>2.3662830416732357</v>
      </c>
      <c r="I420" s="186">
        <f>+I259/I98</f>
        <v>3.3932542624166051</v>
      </c>
      <c r="J420" s="130">
        <f>+I420/H420-1</f>
        <v>0.43400185128199298</v>
      </c>
      <c r="K420" s="2"/>
      <c r="L420" s="136" t="s">
        <v>11</v>
      </c>
      <c r="M420" s="162">
        <f t="shared" ref="M420:S420" si="1415">+M259/M98</f>
        <v>3.2040132526993967</v>
      </c>
      <c r="N420" s="162">
        <f t="shared" si="1415"/>
        <v>3.2918659442046434</v>
      </c>
      <c r="O420" s="162">
        <f t="shared" si="1415"/>
        <v>3.4725016278414338</v>
      </c>
      <c r="P420" s="162">
        <f t="shared" si="1415"/>
        <v>3.5218614165175151</v>
      </c>
      <c r="Q420" s="162">
        <f t="shared" si="1415"/>
        <v>2.9539125809580429</v>
      </c>
      <c r="R420" s="162">
        <f t="shared" si="1415"/>
        <v>2.5707010277649949</v>
      </c>
      <c r="S420" s="185">
        <f t="shared" si="1415"/>
        <v>2.5763575363459394</v>
      </c>
      <c r="T420" s="186">
        <f t="shared" si="1413"/>
        <v>3.1052640946203596</v>
      </c>
      <c r="U420" s="150">
        <f t="shared" ref="U420" si="1416">+T420/S420-1</f>
        <v>0.20529237530617395</v>
      </c>
      <c r="V420" s="130">
        <f t="shared" ref="V420" si="1417">+POWER(T420/O420,0.2)-1</f>
        <v>-2.2107271580823595E-2</v>
      </c>
    </row>
    <row r="421" spans="1:22" x14ac:dyDescent="0.25">
      <c r="A421" s="136" t="s">
        <v>0</v>
      </c>
      <c r="B421" s="162">
        <f t="shared" ref="B421:G421" si="1418">+B260/B99</f>
        <v>3.0566685272769258</v>
      </c>
      <c r="C421" s="162">
        <f t="shared" si="1418"/>
        <v>3.1610123855681209</v>
      </c>
      <c r="D421" s="162">
        <f t="shared" si="1418"/>
        <v>3.4825688073394496</v>
      </c>
      <c r="E421" s="162">
        <f t="shared" si="1418"/>
        <v>3.6346222913923141</v>
      </c>
      <c r="F421" s="162">
        <f t="shared" si="1418"/>
        <v>2.9294346137246441</v>
      </c>
      <c r="G421" s="162">
        <f t="shared" si="1418"/>
        <v>2.920651924401255</v>
      </c>
      <c r="H421" s="185">
        <f t="shared" si="1411"/>
        <v>2.5783859279800825</v>
      </c>
      <c r="I421" s="186">
        <f>+I260/I99</f>
        <v>4.1508070344495298</v>
      </c>
      <c r="J421" s="130">
        <f>+I421/H421-1</f>
        <v>0.60984707114861125</v>
      </c>
      <c r="K421" s="2"/>
      <c r="L421" s="136" t="s">
        <v>0</v>
      </c>
      <c r="M421" s="162">
        <f t="shared" ref="M421:S421" si="1419">+M260/M99</f>
        <v>3.1808676329017245</v>
      </c>
      <c r="N421" s="162">
        <f t="shared" si="1419"/>
        <v>3.3012232452478747</v>
      </c>
      <c r="O421" s="162">
        <f t="shared" si="1419"/>
        <v>3.5017241887470898</v>
      </c>
      <c r="P421" s="162">
        <f t="shared" si="1419"/>
        <v>3.534756464835175</v>
      </c>
      <c r="Q421" s="162">
        <f t="shared" si="1419"/>
        <v>2.9079908977236539</v>
      </c>
      <c r="R421" s="162">
        <f t="shared" si="1419"/>
        <v>2.5781887082074162</v>
      </c>
      <c r="S421" s="185">
        <f t="shared" si="1419"/>
        <v>2.5534246744031042</v>
      </c>
      <c r="T421" s="186">
        <f t="shared" si="1413"/>
        <v>3.232087268746751</v>
      </c>
      <c r="U421" s="150">
        <f t="shared" ref="U421" si="1420">+T421/S421-1</f>
        <v>0.26578524173707718</v>
      </c>
      <c r="V421" s="130">
        <f t="shared" ref="V421" si="1421">+POWER(T421/O421,0.2)-1</f>
        <v>-1.5897741567161838E-2</v>
      </c>
    </row>
    <row r="422" spans="1:22" x14ac:dyDescent="0.25">
      <c r="A422" s="136" t="s">
        <v>1</v>
      </c>
      <c r="B422" s="162">
        <f t="shared" ref="B422:H422" si="1422">+B261/B100</f>
        <v>3.299750102315429</v>
      </c>
      <c r="C422" s="162">
        <f t="shared" si="1422"/>
        <v>3.4982544841699772</v>
      </c>
      <c r="D422" s="162">
        <f t="shared" si="1422"/>
        <v>3.5824315722469766</v>
      </c>
      <c r="E422" s="162">
        <f t="shared" si="1422"/>
        <v>3.3113365507731705</v>
      </c>
      <c r="F422" s="162">
        <f t="shared" si="1422"/>
        <v>2.4005178139246919</v>
      </c>
      <c r="G422" s="162">
        <f t="shared" si="1422"/>
        <v>2.7333333333333334</v>
      </c>
      <c r="H422" s="185">
        <f t="shared" si="1422"/>
        <v>1.9534909125667392</v>
      </c>
      <c r="I422" s="186">
        <f>+I261/I100</f>
        <v>3.9662396743684902</v>
      </c>
      <c r="J422" s="130">
        <f>+I422/H422-1</f>
        <v>1.0303343357544219</v>
      </c>
      <c r="K422" s="2"/>
      <c r="L422" s="136" t="s">
        <v>1</v>
      </c>
      <c r="M422" s="162">
        <f t="shared" ref="M422:S422" si="1423">+M261/M100</f>
        <v>3.2021316709402474</v>
      </c>
      <c r="N422" s="162">
        <f t="shared" si="1423"/>
        <v>3.3165150167455097</v>
      </c>
      <c r="O422" s="162">
        <f t="shared" si="1423"/>
        <v>3.5082646666995609</v>
      </c>
      <c r="P422" s="162">
        <f t="shared" si="1423"/>
        <v>3.508393931232606</v>
      </c>
      <c r="Q422" s="162">
        <f t="shared" si="1423"/>
        <v>2.8118469198448377</v>
      </c>
      <c r="R422" s="162">
        <f t="shared" si="1423"/>
        <v>2.6108407636276612</v>
      </c>
      <c r="S422" s="185">
        <f t="shared" si="1423"/>
        <v>2.4761009246199661</v>
      </c>
      <c r="T422" s="186">
        <f t="shared" si="1413"/>
        <v>3.5261043507351455</v>
      </c>
      <c r="U422" s="150">
        <f t="shared" ref="U422:U425" si="1424">+T422/S422-1</f>
        <v>0.42405518114183272</v>
      </c>
      <c r="V422" s="130">
        <f t="shared" ref="V422:V425" si="1425">+POWER(T422/O422,0.2)-1</f>
        <v>1.0149466933433438E-3</v>
      </c>
    </row>
    <row r="423" spans="1:22" x14ac:dyDescent="0.25">
      <c r="A423" s="136" t="s">
        <v>2</v>
      </c>
      <c r="B423" s="162">
        <f t="shared" ref="B423:I423" si="1426">+B262/B101</f>
        <v>3.627414874177687</v>
      </c>
      <c r="C423" s="162">
        <f t="shared" si="1426"/>
        <v>3.3823881311318496</v>
      </c>
      <c r="D423" s="162">
        <f t="shared" si="1426"/>
        <v>3.6540820498841486</v>
      </c>
      <c r="E423" s="162">
        <f t="shared" si="1426"/>
        <v>3.5976618506672553</v>
      </c>
      <c r="F423" s="162">
        <f t="shared" si="1426"/>
        <v>2.0942812982998453</v>
      </c>
      <c r="G423" s="162">
        <f t="shared" si="1426"/>
        <v>2.1455693081512899</v>
      </c>
      <c r="H423" s="185">
        <f t="shared" si="1426"/>
        <v>3.9493775522012995</v>
      </c>
      <c r="I423" s="186">
        <f t="shared" si="1426"/>
        <v>4.8429510591672758</v>
      </c>
      <c r="J423" s="130">
        <f t="shared" ref="J423:J425" si="1427">+I423/H423-1</f>
        <v>0.22625679493922202</v>
      </c>
      <c r="K423" s="2"/>
      <c r="L423" s="136" t="s">
        <v>2</v>
      </c>
      <c r="M423" s="162">
        <f t="shared" ref="M423:S423" si="1428">+M262/M101</f>
        <v>3.2463619134147987</v>
      </c>
      <c r="N423" s="162">
        <f t="shared" si="1428"/>
        <v>3.2971714296547225</v>
      </c>
      <c r="O423" s="162">
        <f t="shared" si="1428"/>
        <v>3.5294176286460517</v>
      </c>
      <c r="P423" s="162">
        <f t="shared" si="1428"/>
        <v>3.5058491287592788</v>
      </c>
      <c r="Q423" s="162">
        <f t="shared" si="1428"/>
        <v>2.6948362163626771</v>
      </c>
      <c r="R423" s="162">
        <f t="shared" si="1428"/>
        <v>2.5946869605045273</v>
      </c>
      <c r="S423" s="185">
        <f t="shared" si="1428"/>
        <v>2.5807901889235216</v>
      </c>
      <c r="T423" s="186">
        <f t="shared" si="1413"/>
        <v>3.5714178105312797</v>
      </c>
      <c r="U423" s="150">
        <f t="shared" si="1424"/>
        <v>0.38384663188019963</v>
      </c>
      <c r="V423" s="130">
        <f t="shared" si="1425"/>
        <v>2.3687577126070281E-3</v>
      </c>
    </row>
    <row r="424" spans="1:22" x14ac:dyDescent="0.25">
      <c r="A424" s="136" t="s">
        <v>3</v>
      </c>
      <c r="B424" s="162">
        <f t="shared" ref="B424:I431" si="1429">+B263/B102</f>
        <v>3.2179962358700798</v>
      </c>
      <c r="C424" s="162">
        <f t="shared" si="1429"/>
        <v>3.3054781801299908</v>
      </c>
      <c r="D424" s="162">
        <f t="shared" si="1429"/>
        <v>3.4769047972671916</v>
      </c>
      <c r="E424" s="162">
        <f t="shared" si="1429"/>
        <v>3.9229919520277736</v>
      </c>
      <c r="F424" s="162">
        <f t="shared" si="1429"/>
        <v>2.2720951792336215</v>
      </c>
      <c r="G424" s="162">
        <f t="shared" si="1429"/>
        <v>2.5395331325301203</v>
      </c>
      <c r="H424" s="185">
        <f t="shared" si="1429"/>
        <v>2.762432181061909</v>
      </c>
      <c r="I424" s="186">
        <f t="shared" si="1429"/>
        <v>4.6553636507684999</v>
      </c>
      <c r="J424" s="130">
        <f t="shared" si="1427"/>
        <v>0.68524088398757632</v>
      </c>
      <c r="K424" s="2"/>
      <c r="L424" s="136" t="s">
        <v>3</v>
      </c>
      <c r="M424" s="162">
        <f t="shared" ref="M424:S424" si="1430">+M263/M102</f>
        <v>3.2487626172313289</v>
      </c>
      <c r="N424" s="162">
        <f t="shared" si="1430"/>
        <v>3.3042028133651167</v>
      </c>
      <c r="O424" s="162">
        <f t="shared" si="1430"/>
        <v>3.5507961403034995</v>
      </c>
      <c r="P424" s="162">
        <f t="shared" si="1430"/>
        <v>3.533789437416941</v>
      </c>
      <c r="Q424" s="162">
        <f t="shared" si="1430"/>
        <v>2.6045773664821286</v>
      </c>
      <c r="R424" s="162">
        <f t="shared" si="1430"/>
        <v>2.6137111200877143</v>
      </c>
      <c r="S424" s="185">
        <f t="shared" si="1430"/>
        <v>2.5997643716834862</v>
      </c>
      <c r="T424" s="186">
        <f t="shared" si="1413"/>
        <v>3.7652037057919796</v>
      </c>
      <c r="U424" s="150">
        <f t="shared" si="1424"/>
        <v>0.44828652427212434</v>
      </c>
      <c r="V424" s="130">
        <f t="shared" si="1425"/>
        <v>1.1795043672569561E-2</v>
      </c>
    </row>
    <row r="425" spans="1:22" x14ac:dyDescent="0.25">
      <c r="A425" s="136" t="s">
        <v>4</v>
      </c>
      <c r="B425" s="162">
        <f t="shared" ref="B425:F425" si="1431">+B264/B103</f>
        <v>3.0298684567398975</v>
      </c>
      <c r="C425" s="162">
        <f t="shared" si="1431"/>
        <v>3.5531660692951021</v>
      </c>
      <c r="D425" s="162">
        <f t="shared" si="1431"/>
        <v>3.3634827551933206</v>
      </c>
      <c r="E425" s="162">
        <f t="shared" si="1431"/>
        <v>3.5822316234796405</v>
      </c>
      <c r="F425" s="162">
        <f t="shared" si="1431"/>
        <v>1.7640111250809618</v>
      </c>
      <c r="G425" s="162">
        <f t="shared" si="1429"/>
        <v>2.6644457904300425</v>
      </c>
      <c r="H425" s="185">
        <f t="shared" ref="H425:I425" si="1432">+H264/H103</f>
        <v>3.4514893952565586</v>
      </c>
      <c r="I425" s="186">
        <f t="shared" si="1432"/>
        <v>3.9108685766257385</v>
      </c>
      <c r="J425" s="130">
        <f t="shared" si="1427"/>
        <v>0.13309592722507357</v>
      </c>
      <c r="K425" s="2"/>
      <c r="L425" s="136" t="s">
        <v>4</v>
      </c>
      <c r="M425" s="162">
        <f t="shared" ref="M425:S425" si="1433">+M264/M103</f>
        <v>3.2365066166270573</v>
      </c>
      <c r="N425" s="162">
        <f t="shared" si="1433"/>
        <v>3.3453023876158823</v>
      </c>
      <c r="O425" s="162">
        <f t="shared" si="1433"/>
        <v>3.5313571778539932</v>
      </c>
      <c r="P425" s="162">
        <f t="shared" si="1433"/>
        <v>3.5552936749225084</v>
      </c>
      <c r="Q425" s="162">
        <f t="shared" si="1433"/>
        <v>2.4132726328332677</v>
      </c>
      <c r="R425" s="162">
        <f t="shared" si="1433"/>
        <v>2.7551925064046521</v>
      </c>
      <c r="S425" s="185">
        <f t="shared" si="1433"/>
        <v>2.6410621662417051</v>
      </c>
      <c r="T425" s="186">
        <f t="shared" si="1413"/>
        <v>3.8091248618392299</v>
      </c>
      <c r="U425" s="150">
        <f t="shared" si="1424"/>
        <v>0.44227004972764661</v>
      </c>
      <c r="V425" s="130">
        <f t="shared" si="1425"/>
        <v>1.525868307956646E-2</v>
      </c>
    </row>
    <row r="426" spans="1:22" x14ac:dyDescent="0.25">
      <c r="A426" s="136" t="s">
        <v>5</v>
      </c>
      <c r="B426" s="162">
        <f t="shared" ref="B426:F426" si="1434">+B265/B104</f>
        <v>3.1294230529987037</v>
      </c>
      <c r="C426" s="162">
        <f t="shared" si="1434"/>
        <v>3.2568020263093391</v>
      </c>
      <c r="D426" s="162">
        <f t="shared" si="1434"/>
        <v>3.755868544600939</v>
      </c>
      <c r="E426" s="162">
        <f t="shared" si="1434"/>
        <v>2.8414111889062603</v>
      </c>
      <c r="F426" s="162">
        <f t="shared" si="1434"/>
        <v>2.879387204118792</v>
      </c>
      <c r="G426" s="162">
        <f t="shared" si="1429"/>
        <v>2.7676992599384374</v>
      </c>
      <c r="H426" s="185">
        <f t="shared" ref="H426" si="1435">+H265/H104</f>
        <v>3.1705579443813834</v>
      </c>
      <c r="I426" s="186"/>
      <c r="J426" s="130"/>
      <c r="K426" s="2"/>
      <c r="L426" s="136" t="s">
        <v>5</v>
      </c>
      <c r="M426" s="162">
        <f t="shared" ref="M426:S426" si="1436">+M265/M104</f>
        <v>3.2727683693719731</v>
      </c>
      <c r="N426" s="162">
        <f t="shared" si="1436"/>
        <v>3.3632271427754112</v>
      </c>
      <c r="O426" s="162">
        <f t="shared" si="1436"/>
        <v>3.5895610665047579</v>
      </c>
      <c r="P426" s="162">
        <f t="shared" si="1436"/>
        <v>3.4375590224001811</v>
      </c>
      <c r="Q426" s="162">
        <f t="shared" si="1436"/>
        <v>2.4200993564275355</v>
      </c>
      <c r="R426" s="162">
        <f t="shared" si="1436"/>
        <v>2.7442217379293412</v>
      </c>
      <c r="S426" s="185">
        <f t="shared" si="1436"/>
        <v>2.6713154882070955</v>
      </c>
      <c r="T426" s="186"/>
      <c r="U426" s="150"/>
      <c r="V426" s="130"/>
    </row>
    <row r="427" spans="1:22" x14ac:dyDescent="0.25">
      <c r="A427" s="136" t="s">
        <v>6</v>
      </c>
      <c r="B427" s="162">
        <f t="shared" ref="B427:F427" si="1437">+B266/B105</f>
        <v>3.6036190053285968</v>
      </c>
      <c r="C427" s="162">
        <f t="shared" si="1437"/>
        <v>3.6696245733788397</v>
      </c>
      <c r="D427" s="162">
        <f t="shared" si="1437"/>
        <v>3.8656941649899395</v>
      </c>
      <c r="E427" s="162">
        <f t="shared" si="1437"/>
        <v>3.3340683572216094</v>
      </c>
      <c r="F427" s="162">
        <f t="shared" si="1437"/>
        <v>2.3714266851521755</v>
      </c>
      <c r="G427" s="162">
        <f t="shared" si="1429"/>
        <v>3.4775534353967901</v>
      </c>
      <c r="H427" s="185">
        <f t="shared" ref="H427:H430" si="1438">+H266/H105</f>
        <v>3.4700661961198325</v>
      </c>
      <c r="I427" s="186"/>
      <c r="J427" s="130"/>
      <c r="K427" s="2"/>
      <c r="L427" s="136" t="s">
        <v>6</v>
      </c>
      <c r="M427" s="162">
        <f t="shared" ref="M427:S427" si="1439">+M266/M105</f>
        <v>3.2625213408554847</v>
      </c>
      <c r="N427" s="162">
        <f t="shared" si="1439"/>
        <v>3.3639692363885727</v>
      </c>
      <c r="O427" s="162">
        <f t="shared" si="1439"/>
        <v>3.6062982299228321</v>
      </c>
      <c r="P427" s="162">
        <f t="shared" si="1439"/>
        <v>3.3969722455845246</v>
      </c>
      <c r="Q427" s="162">
        <f t="shared" si="1439"/>
        <v>2.3672910645965204</v>
      </c>
      <c r="R427" s="162">
        <f t="shared" si="1439"/>
        <v>2.8407195431236012</v>
      </c>
      <c r="S427" s="185">
        <f t="shared" si="1439"/>
        <v>2.6566266793894329</v>
      </c>
      <c r="T427" s="186"/>
      <c r="U427" s="150"/>
      <c r="V427" s="130"/>
    </row>
    <row r="428" spans="1:22" x14ac:dyDescent="0.25">
      <c r="A428" s="136" t="s">
        <v>7</v>
      </c>
      <c r="B428" s="162">
        <f t="shared" ref="B428:F428" si="1440">+B267/B106</f>
        <v>3.5260046013666506</v>
      </c>
      <c r="C428" s="162">
        <f t="shared" si="1440"/>
        <v>4.0435805373282161</v>
      </c>
      <c r="D428" s="162">
        <f t="shared" si="1440"/>
        <v>3.8527123521261859</v>
      </c>
      <c r="E428" s="162">
        <f t="shared" si="1440"/>
        <v>3.0205970420107069</v>
      </c>
      <c r="F428" s="162">
        <f t="shared" si="1440"/>
        <v>3.3952106924076482</v>
      </c>
      <c r="G428" s="162">
        <f t="shared" si="1429"/>
        <v>2.9660278745644604</v>
      </c>
      <c r="H428" s="185">
        <f t="shared" si="1438"/>
        <v>3.7558215480885124</v>
      </c>
      <c r="I428" s="186"/>
      <c r="J428" s="130"/>
      <c r="K428" s="2"/>
      <c r="L428" s="136" t="s">
        <v>7</v>
      </c>
      <c r="M428" s="162">
        <f t="shared" ref="M428:S428" si="1441">+M267/M106</f>
        <v>3.2427586258634506</v>
      </c>
      <c r="N428" s="162">
        <f t="shared" si="1441"/>
        <v>3.4011614001855941</v>
      </c>
      <c r="O428" s="162">
        <f t="shared" si="1441"/>
        <v>3.5937820644366925</v>
      </c>
      <c r="P428" s="162">
        <f t="shared" si="1441"/>
        <v>3.319435240409395</v>
      </c>
      <c r="Q428" s="162">
        <f t="shared" si="1441"/>
        <v>2.3899912707758468</v>
      </c>
      <c r="R428" s="162">
        <f t="shared" si="1441"/>
        <v>2.8148608092724827</v>
      </c>
      <c r="S428" s="185">
        <f t="shared" si="1441"/>
        <v>2.6879070541378507</v>
      </c>
      <c r="T428" s="186"/>
      <c r="U428" s="150"/>
      <c r="V428" s="130"/>
    </row>
    <row r="429" spans="1:22" x14ac:dyDescent="0.25">
      <c r="A429" s="136" t="s">
        <v>8</v>
      </c>
      <c r="B429" s="162">
        <f t="shared" ref="B429:F429" si="1442">+B268/B107</f>
        <v>3.2949110974862044</v>
      </c>
      <c r="C429" s="162">
        <f t="shared" si="1442"/>
        <v>3.4860018062185523</v>
      </c>
      <c r="D429" s="162">
        <f t="shared" si="1442"/>
        <v>3.9161978087059519</v>
      </c>
      <c r="E429" s="162">
        <f t="shared" si="1442"/>
        <v>2.845689296126614</v>
      </c>
      <c r="F429" s="162">
        <f t="shared" si="1442"/>
        <v>2.8667713045886809</v>
      </c>
      <c r="G429" s="162">
        <f t="shared" si="1429"/>
        <v>2.9957321076822061</v>
      </c>
      <c r="H429" s="185">
        <f t="shared" si="1438"/>
        <v>3.2689175985235046</v>
      </c>
      <c r="I429" s="186"/>
      <c r="J429" s="130"/>
      <c r="K429" s="2"/>
      <c r="L429" s="136" t="s">
        <v>8</v>
      </c>
      <c r="M429" s="162">
        <f t="shared" ref="M429:S429" si="1443">+M268/M107</f>
        <v>3.2672451438854475</v>
      </c>
      <c r="N429" s="162">
        <f t="shared" si="1443"/>
        <v>3.4157983193277306</v>
      </c>
      <c r="O429" s="162">
        <f t="shared" si="1443"/>
        <v>3.6250168458372651</v>
      </c>
      <c r="P429" s="162">
        <f t="shared" si="1443"/>
        <v>3.2424796857342728</v>
      </c>
      <c r="Q429" s="162">
        <f t="shared" si="1443"/>
        <v>2.3945718307565236</v>
      </c>
      <c r="R429" s="162">
        <f t="shared" si="1443"/>
        <v>2.8247717722069265</v>
      </c>
      <c r="S429" s="185">
        <f t="shared" si="1443"/>
        <v>2.6971146704860089</v>
      </c>
      <c r="T429" s="186"/>
      <c r="U429" s="150"/>
      <c r="V429" s="130"/>
    </row>
    <row r="430" spans="1:22" x14ac:dyDescent="0.25">
      <c r="A430" s="136" t="s">
        <v>9</v>
      </c>
      <c r="B430" s="162">
        <f t="shared" ref="B430:F430" si="1444">+B269/B108</f>
        <v>3.0295019562229037</v>
      </c>
      <c r="C430" s="162">
        <f t="shared" si="1444"/>
        <v>3.8832707310026002</v>
      </c>
      <c r="D430" s="162">
        <f t="shared" si="1444"/>
        <v>3.751645458534445</v>
      </c>
      <c r="E430" s="162">
        <f t="shared" si="1444"/>
        <v>1.9525591501690003</v>
      </c>
      <c r="F430" s="162">
        <f t="shared" si="1444"/>
        <v>2.9480554800108782</v>
      </c>
      <c r="G430" s="162">
        <f t="shared" si="1429"/>
        <v>2.1485433604336039</v>
      </c>
      <c r="H430" s="185">
        <f t="shared" si="1438"/>
        <v>3.9383606557377053</v>
      </c>
      <c r="I430" s="186"/>
      <c r="J430" s="130"/>
      <c r="K430" s="2"/>
      <c r="L430" s="136" t="s">
        <v>9</v>
      </c>
      <c r="M430" s="162">
        <f t="shared" ref="M430:S430" si="1445">+M269/M108</f>
        <v>3.2323845055672571</v>
      </c>
      <c r="N430" s="162">
        <f t="shared" si="1445"/>
        <v>3.4836105915936608</v>
      </c>
      <c r="O430" s="162">
        <f t="shared" si="1445"/>
        <v>3.6154516590923245</v>
      </c>
      <c r="P430" s="162">
        <f t="shared" si="1445"/>
        <v>3.0374745316714646</v>
      </c>
      <c r="Q430" s="162">
        <f t="shared" si="1445"/>
        <v>2.4752826344354224</v>
      </c>
      <c r="R430" s="162">
        <f t="shared" si="1445"/>
        <v>2.727527790403403</v>
      </c>
      <c r="S430" s="185">
        <f t="shared" si="1445"/>
        <v>2.839097943969719</v>
      </c>
      <c r="T430" s="186"/>
      <c r="U430" s="150"/>
      <c r="V430" s="130"/>
    </row>
    <row r="431" spans="1:22" ht="25.5" x14ac:dyDescent="0.25">
      <c r="A431" s="137" t="s">
        <v>13</v>
      </c>
      <c r="B431" s="187">
        <f t="shared" ref="B431:F431" si="1446">+B270/B109</f>
        <v>3.2323845055672575</v>
      </c>
      <c r="C431" s="187">
        <f t="shared" si="1446"/>
        <v>3.4836105915936608</v>
      </c>
      <c r="D431" s="187">
        <f t="shared" si="1446"/>
        <v>3.6154516590923245</v>
      </c>
      <c r="E431" s="187">
        <f t="shared" si="1446"/>
        <v>3.0374745316714646</v>
      </c>
      <c r="F431" s="187">
        <f t="shared" si="1446"/>
        <v>2.4752826344354224</v>
      </c>
      <c r="G431" s="187">
        <f t="shared" si="1429"/>
        <v>2.727527790403403</v>
      </c>
      <c r="H431" s="188">
        <f t="shared" ref="H431" si="1447">+H270/H109</f>
        <v>2.839097943969719</v>
      </c>
      <c r="I431" s="188"/>
      <c r="J431" s="140"/>
      <c r="K431" s="3"/>
      <c r="L431" s="137" t="s">
        <v>14</v>
      </c>
      <c r="M431" s="187">
        <f t="shared" ref="M431:T431" si="1448">+M270/M109</f>
        <v>3.2317964762261528</v>
      </c>
      <c r="N431" s="187">
        <f t="shared" si="1448"/>
        <v>3.3446060682411227</v>
      </c>
      <c r="O431" s="187">
        <f t="shared" si="1448"/>
        <v>3.5508642263193217</v>
      </c>
      <c r="P431" s="187">
        <f t="shared" si="1448"/>
        <v>3.4180442976177834</v>
      </c>
      <c r="Q431" s="187">
        <f t="shared" si="1448"/>
        <v>2.5908625487413852</v>
      </c>
      <c r="R431" s="187">
        <f t="shared" si="1448"/>
        <v>2.6871850089578522</v>
      </c>
      <c r="S431" s="188">
        <f t="shared" si="1448"/>
        <v>2.6258145706748284</v>
      </c>
      <c r="T431" s="189">
        <f t="shared" si="1448"/>
        <v>3.3909145671932688</v>
      </c>
      <c r="U431" s="152">
        <f>+S431/R431-1</f>
        <v>-2.2838188691304384E-2</v>
      </c>
      <c r="V431" s="160">
        <f>+POWER(S431/N431,0.2)-1</f>
        <v>-4.7239341072172314E-2</v>
      </c>
    </row>
    <row r="432" spans="1:22" ht="25.5" x14ac:dyDescent="0.25">
      <c r="A432" s="138" t="s">
        <v>15</v>
      </c>
      <c r="B432" s="141">
        <f>+B431/B$485</f>
        <v>0.93285706007300839</v>
      </c>
      <c r="C432" s="141">
        <f t="shared" ref="C432" si="1449">+C431/C$485</f>
        <v>0.92352885987918953</v>
      </c>
      <c r="D432" s="141">
        <f t="shared" ref="D432" si="1450">+D431/D$485</f>
        <v>0.9503457663463627</v>
      </c>
      <c r="E432" s="141">
        <f t="shared" ref="E432" si="1451">+E431/E$485</f>
        <v>0.89324501050422733</v>
      </c>
      <c r="F432" s="141">
        <f t="shared" ref="F432:G432" si="1452">+F431/F$485</f>
        <v>0.90022672893166966</v>
      </c>
      <c r="G432" s="141">
        <f t="shared" si="1452"/>
        <v>0.89171170060872318</v>
      </c>
      <c r="H432" s="142">
        <f t="shared" ref="H432" si="1453">+H431/H$485</f>
        <v>0.87397386660440302</v>
      </c>
      <c r="I432" s="142"/>
      <c r="J432" s="143"/>
      <c r="K432" s="3"/>
      <c r="L432" s="138" t="s">
        <v>15</v>
      </c>
      <c r="M432" s="141">
        <f t="shared" ref="M432" si="1454">+M431/M$485</f>
        <v>0.94795879077679479</v>
      </c>
      <c r="N432" s="141">
        <f t="shared" ref="N432" si="1455">+N431/N$485</f>
        <v>0.92498856129101414</v>
      </c>
      <c r="O432" s="141">
        <f t="shared" ref="O432" si="1456">+O431/O$485</f>
        <v>0.92012424533538828</v>
      </c>
      <c r="P432" s="141">
        <f t="shared" ref="P432" si="1457">+P431/P$485</f>
        <v>0.95212577827341016</v>
      </c>
      <c r="Q432" s="141">
        <f t="shared" ref="Q432:T432" si="1458">+Q431/Q$485</f>
        <v>0.86306098647050644</v>
      </c>
      <c r="R432" s="141">
        <f t="shared" si="1458"/>
        <v>0.92739642177779991</v>
      </c>
      <c r="S432" s="142">
        <f t="shared" si="1458"/>
        <v>0.83450661705530171</v>
      </c>
      <c r="T432" s="244">
        <f t="shared" si="1458"/>
        <v>1.0135711696400915</v>
      </c>
      <c r="U432" s="151"/>
      <c r="V432" s="143"/>
    </row>
    <row r="433" spans="1:22" ht="26.25" thickBot="1" x14ac:dyDescent="0.3">
      <c r="A433" s="139" t="s">
        <v>12</v>
      </c>
      <c r="B433" s="144"/>
      <c r="C433" s="145">
        <f>+C431/B431-1</f>
        <v>7.7721597041969126E-2</v>
      </c>
      <c r="D433" s="145">
        <f t="shared" ref="D433" si="1459">+D431/C431-1</f>
        <v>3.7846097901071518E-2</v>
      </c>
      <c r="E433" s="145">
        <f t="shared" ref="E433" si="1460">+E431/D431-1</f>
        <v>-0.15986304946640151</v>
      </c>
      <c r="F433" s="145">
        <f t="shared" ref="F433:H433" si="1461">+F431/E431-1</f>
        <v>-0.18508530404917622</v>
      </c>
      <c r="G433" s="145">
        <f t="shared" si="1461"/>
        <v>0.10190559755028317</v>
      </c>
      <c r="H433" s="146">
        <f t="shared" si="1461"/>
        <v>4.0905230721705932E-2</v>
      </c>
      <c r="I433" s="146"/>
      <c r="J433" s="148"/>
      <c r="K433" s="2"/>
      <c r="L433" s="139" t="s">
        <v>12</v>
      </c>
      <c r="M433" s="144"/>
      <c r="N433" s="145">
        <f>+N431/M431-1</f>
        <v>3.4906156017194601E-2</v>
      </c>
      <c r="O433" s="145">
        <f t="shared" ref="O433" si="1462">+O431/N431-1</f>
        <v>6.1668894294229171E-2</v>
      </c>
      <c r="P433" s="145">
        <f t="shared" ref="P433" si="1463">+P431/O431-1</f>
        <v>-3.7404958409016364E-2</v>
      </c>
      <c r="Q433" s="145">
        <f t="shared" ref="Q433" si="1464">+Q431/P431-1</f>
        <v>-0.2420043969157758</v>
      </c>
      <c r="R433" s="145">
        <f t="shared" ref="R433" si="1465">+R431/Q431-1</f>
        <v>3.7177757756102991E-2</v>
      </c>
      <c r="S433" s="146">
        <f t="shared" ref="S433" si="1466">+S431/R431-1</f>
        <v>-2.2838188691304384E-2</v>
      </c>
      <c r="T433" s="159">
        <f t="shared" ref="T433" si="1467">+T431/S431-1</f>
        <v>0.29137624760830372</v>
      </c>
      <c r="U433" s="147"/>
      <c r="V433" s="148"/>
    </row>
    <row r="434" spans="1:22" ht="15.75" thickBot="1" x14ac:dyDescent="0.3"/>
    <row r="435" spans="1:22" ht="15.75" thickBot="1" x14ac:dyDescent="0.3">
      <c r="A435" s="287" t="s">
        <v>94</v>
      </c>
      <c r="B435" s="288"/>
      <c r="C435" s="288"/>
      <c r="D435" s="288"/>
      <c r="E435" s="288"/>
      <c r="F435" s="288"/>
      <c r="G435" s="288"/>
      <c r="H435" s="288"/>
      <c r="I435" s="288"/>
      <c r="J435" s="289"/>
      <c r="K435" s="2"/>
      <c r="L435" s="287" t="s">
        <v>95</v>
      </c>
      <c r="M435" s="288"/>
      <c r="N435" s="288"/>
      <c r="O435" s="288"/>
      <c r="P435" s="288"/>
      <c r="Q435" s="288"/>
      <c r="R435" s="288"/>
      <c r="S435" s="288"/>
      <c r="T435" s="288"/>
      <c r="U435" s="288"/>
      <c r="V435" s="289"/>
    </row>
    <row r="436" spans="1:22" ht="38.25" x14ac:dyDescent="0.25">
      <c r="A436" s="131"/>
      <c r="B436" s="132">
        <v>2016</v>
      </c>
      <c r="C436" s="132">
        <f>+B436+1</f>
        <v>2017</v>
      </c>
      <c r="D436" s="132">
        <f t="shared" ref="D436" si="1468">+C436+1</f>
        <v>2018</v>
      </c>
      <c r="E436" s="132">
        <f t="shared" ref="E436" si="1469">+D436+1</f>
        <v>2019</v>
      </c>
      <c r="F436" s="132">
        <f t="shared" ref="F436" si="1470">+E436+1</f>
        <v>2020</v>
      </c>
      <c r="G436" s="132">
        <f t="shared" ref="G436" si="1471">+F436+1</f>
        <v>2021</v>
      </c>
      <c r="H436" s="133">
        <v>2022</v>
      </c>
      <c r="I436" s="134">
        <v>2023</v>
      </c>
      <c r="J436" s="135" t="s">
        <v>16</v>
      </c>
      <c r="K436" s="2"/>
      <c r="L436" s="131"/>
      <c r="M436" s="132">
        <v>2016</v>
      </c>
      <c r="N436" s="132">
        <f>+M436+1</f>
        <v>2017</v>
      </c>
      <c r="O436" s="132">
        <f t="shared" ref="O436" si="1472">+N436+1</f>
        <v>2018</v>
      </c>
      <c r="P436" s="132">
        <f t="shared" ref="P436" si="1473">+O436+1</f>
        <v>2019</v>
      </c>
      <c r="Q436" s="132">
        <f t="shared" ref="Q436" si="1474">+P436+1</f>
        <v>2020</v>
      </c>
      <c r="R436" s="132">
        <f t="shared" ref="R436" si="1475">+Q436+1</f>
        <v>2021</v>
      </c>
      <c r="S436" s="133">
        <v>2022</v>
      </c>
      <c r="T436" s="134">
        <v>2023</v>
      </c>
      <c r="U436" s="149" t="s">
        <v>16</v>
      </c>
      <c r="V436" s="135" t="s">
        <v>21</v>
      </c>
    </row>
    <row r="437" spans="1:22" x14ac:dyDescent="0.25">
      <c r="A437" s="136" t="s">
        <v>10</v>
      </c>
      <c r="B437" s="162">
        <f>+B276/B115</f>
        <v>2.4556910467039943</v>
      </c>
      <c r="C437" s="162">
        <f t="shared" ref="C437:H439" si="1476">+C276/C115</f>
        <v>2.4123761179598744</v>
      </c>
      <c r="D437" s="162">
        <f t="shared" si="1476"/>
        <v>2.0785728602926437</v>
      </c>
      <c r="E437" s="162">
        <f t="shared" si="1476"/>
        <v>2.5110132158590308</v>
      </c>
      <c r="F437" s="162">
        <f t="shared" si="1476"/>
        <v>1.8199911543564793</v>
      </c>
      <c r="G437" s="162">
        <f t="shared" si="1476"/>
        <v>1.9587337478801581</v>
      </c>
      <c r="H437" s="185">
        <f t="shared" si="1476"/>
        <v>3.1298271423317399</v>
      </c>
      <c r="I437" s="186">
        <f t="shared" ref="I437" si="1477">+I276/I115</f>
        <v>2.5476883284836727</v>
      </c>
      <c r="J437" s="130">
        <f>+I437/H437-1</f>
        <v>-0.18599711337871849</v>
      </c>
      <c r="K437" s="2"/>
      <c r="L437" s="136" t="s">
        <v>10</v>
      </c>
      <c r="M437" s="162">
        <f>+M276/M115</f>
        <v>2.5107626886823775</v>
      </c>
      <c r="N437" s="162">
        <f t="shared" ref="N437:T443" si="1478">+N276/N115</f>
        <v>2.4563349553801634</v>
      </c>
      <c r="O437" s="162">
        <f t="shared" si="1478"/>
        <v>2.4128879079721774</v>
      </c>
      <c r="P437" s="162">
        <f t="shared" si="1478"/>
        <v>2.51126083500511</v>
      </c>
      <c r="Q437" s="162">
        <f t="shared" si="1478"/>
        <v>2.2732366806012627</v>
      </c>
      <c r="R437" s="162">
        <f t="shared" si="1478"/>
        <v>1.9585118142876887</v>
      </c>
      <c r="S437" s="185">
        <f t="shared" si="1478"/>
        <v>2.1029079159935384</v>
      </c>
      <c r="T437" s="186">
        <f t="shared" si="1478"/>
        <v>2.3343372341174704</v>
      </c>
      <c r="U437" s="150">
        <f>+T437/S437-1</f>
        <v>0.11005204572383342</v>
      </c>
      <c r="V437" s="130">
        <f>+POWER(T437/O437,0.2)-1</f>
        <v>-6.5974051519795962E-3</v>
      </c>
    </row>
    <row r="438" spans="1:22" x14ac:dyDescent="0.25">
      <c r="A438" s="136" t="s">
        <v>11</v>
      </c>
      <c r="B438" s="162">
        <f t="shared" ref="B438:G438" si="1479">+B277/B116</f>
        <v>2.7133783993272984</v>
      </c>
      <c r="C438" s="162">
        <f t="shared" si="1479"/>
        <v>2.3468749999999998</v>
      </c>
      <c r="D438" s="162">
        <f t="shared" si="1479"/>
        <v>2.738294314381271</v>
      </c>
      <c r="E438" s="162">
        <f t="shared" si="1479"/>
        <v>2.9647948792551642</v>
      </c>
      <c r="F438" s="162">
        <f t="shared" si="1479"/>
        <v>2.6202440775305096</v>
      </c>
      <c r="G438" s="162">
        <f t="shared" si="1479"/>
        <v>2.1888412017167385</v>
      </c>
      <c r="H438" s="185">
        <f t="shared" si="1476"/>
        <v>1.7603388141504734</v>
      </c>
      <c r="I438" s="186">
        <f t="shared" ref="I438:I443" si="1480">+I277/I116</f>
        <v>3.3746898263027294</v>
      </c>
      <c r="J438" s="130">
        <f>+I438/H438-1</f>
        <v>0.91706835023763866</v>
      </c>
      <c r="K438" s="2"/>
      <c r="L438" s="136" t="s">
        <v>11</v>
      </c>
      <c r="M438" s="162">
        <f t="shared" ref="M438:S438" si="1481">+M277/M116</f>
        <v>2.5278627005932677</v>
      </c>
      <c r="N438" s="162">
        <f t="shared" si="1481"/>
        <v>2.4338119738072961</v>
      </c>
      <c r="O438" s="162">
        <f t="shared" si="1481"/>
        <v>2.4296610169491522</v>
      </c>
      <c r="P438" s="162">
        <f t="shared" si="1481"/>
        <v>2.5301115379618797</v>
      </c>
      <c r="Q438" s="162">
        <f t="shared" si="1481"/>
        <v>2.2478583255345193</v>
      </c>
      <c r="R438" s="162">
        <f t="shared" si="1481"/>
        <v>1.9407900349799505</v>
      </c>
      <c r="S438" s="185">
        <f t="shared" si="1481"/>
        <v>2.0760665822906486</v>
      </c>
      <c r="T438" s="186">
        <f t="shared" si="1478"/>
        <v>2.4063641783125007</v>
      </c>
      <c r="U438" s="150">
        <f t="shared" ref="U438" si="1482">+T438/S438-1</f>
        <v>0.15909778561023558</v>
      </c>
      <c r="V438" s="130">
        <f t="shared" ref="V438" si="1483">+POWER(T438/O438,0.2)-1</f>
        <v>-1.9251005659536302E-3</v>
      </c>
    </row>
    <row r="439" spans="1:22" x14ac:dyDescent="0.25">
      <c r="A439" s="136" t="s">
        <v>0</v>
      </c>
      <c r="B439" s="162">
        <f t="shared" ref="B439:G439" si="1484">+B278/B117</f>
        <v>2.4096847404094923</v>
      </c>
      <c r="C439" s="162">
        <f t="shared" si="1484"/>
        <v>2.9961922893860065</v>
      </c>
      <c r="D439" s="162">
        <f t="shared" si="1484"/>
        <v>2.3960708647605684</v>
      </c>
      <c r="E439" s="162">
        <f t="shared" si="1484"/>
        <v>2.3159480323856148</v>
      </c>
      <c r="F439" s="162">
        <f t="shared" si="1484"/>
        <v>3.0760233918128654</v>
      </c>
      <c r="G439" s="162">
        <f t="shared" si="1484"/>
        <v>1.9618528610354224</v>
      </c>
      <c r="H439" s="185">
        <f t="shared" si="1476"/>
        <v>2.2346006317689531</v>
      </c>
      <c r="I439" s="186">
        <f t="shared" si="1480"/>
        <v>2.7481455316142704</v>
      </c>
      <c r="J439" s="130">
        <f>+I439/H439-1</f>
        <v>0.22981506965689236</v>
      </c>
      <c r="K439" s="2"/>
      <c r="L439" s="136" t="s">
        <v>0</v>
      </c>
      <c r="M439" s="162">
        <f t="shared" ref="M439:S439" si="1485">+M278/M117</f>
        <v>2.5539237681193114</v>
      </c>
      <c r="N439" s="162">
        <f t="shared" si="1485"/>
        <v>2.474610150631821</v>
      </c>
      <c r="O439" s="162">
        <f t="shared" si="1485"/>
        <v>2.3871468949899999</v>
      </c>
      <c r="P439" s="162">
        <f t="shared" si="1485"/>
        <v>2.5231338679827271</v>
      </c>
      <c r="Q439" s="162">
        <f t="shared" si="1485"/>
        <v>2.2812298837517515</v>
      </c>
      <c r="R439" s="162">
        <f t="shared" si="1485"/>
        <v>1.8953611178812251</v>
      </c>
      <c r="S439" s="185">
        <f t="shared" si="1485"/>
        <v>2.0957631211585914</v>
      </c>
      <c r="T439" s="186">
        <f t="shared" si="1478"/>
        <v>2.438713360155087</v>
      </c>
      <c r="U439" s="150">
        <f t="shared" ref="U439" si="1486">+T439/S439-1</f>
        <v>0.16363979093539149</v>
      </c>
      <c r="V439" s="130">
        <f t="shared" ref="V439" si="1487">+POWER(T439/O439,0.2)-1</f>
        <v>4.2834887771661112E-3</v>
      </c>
    </row>
    <row r="440" spans="1:22" x14ac:dyDescent="0.25">
      <c r="A440" s="136" t="s">
        <v>1</v>
      </c>
      <c r="B440" s="162">
        <f t="shared" ref="B440:H440" si="1488">+B279/B118</f>
        <v>1.9860317355159738</v>
      </c>
      <c r="C440" s="162">
        <f t="shared" si="1488"/>
        <v>2.4195103142471561</v>
      </c>
      <c r="D440" s="162">
        <f t="shared" si="1488"/>
        <v>3.0318509615384612</v>
      </c>
      <c r="E440" s="162">
        <f t="shared" si="1488"/>
        <v>2.0384531352414248</v>
      </c>
      <c r="F440" s="162">
        <f t="shared" si="1488"/>
        <v>2.434978496825722</v>
      </c>
      <c r="G440" s="162">
        <f t="shared" si="1488"/>
        <v>3.575701794753797</v>
      </c>
      <c r="H440" s="185">
        <f t="shared" si="1488"/>
        <v>2.2546608123951168</v>
      </c>
      <c r="I440" s="186">
        <f t="shared" si="1480"/>
        <v>3.4422948632421613</v>
      </c>
      <c r="J440" s="130">
        <f>+I440/H440-1</f>
        <v>0.52674621580237857</v>
      </c>
      <c r="K440" s="2"/>
      <c r="L440" s="136" t="s">
        <v>1</v>
      </c>
      <c r="M440" s="162">
        <f t="shared" ref="M440:S440" si="1489">+M279/M118</f>
        <v>2.4217665731794544</v>
      </c>
      <c r="N440" s="162">
        <f t="shared" si="1489"/>
        <v>2.551965766070357</v>
      </c>
      <c r="O440" s="162">
        <f t="shared" si="1489"/>
        <v>2.4208731241473398</v>
      </c>
      <c r="P440" s="162">
        <f t="shared" si="1489"/>
        <v>2.4516824376164554</v>
      </c>
      <c r="Q440" s="162">
        <f t="shared" si="1489"/>
        <v>2.3162788946615467</v>
      </c>
      <c r="R440" s="162">
        <f t="shared" si="1489"/>
        <v>1.9126370357780234</v>
      </c>
      <c r="S440" s="185">
        <f t="shared" si="1489"/>
        <v>2.0554563059675872</v>
      </c>
      <c r="T440" s="186">
        <f t="shared" si="1478"/>
        <v>2.488947479223266</v>
      </c>
      <c r="U440" s="150">
        <f t="shared" ref="U440:U443" si="1490">+T440/S440-1</f>
        <v>0.21089778070062981</v>
      </c>
      <c r="V440" s="130">
        <f t="shared" ref="V440:V443" si="1491">+POWER(T440/O440,0.2)-1</f>
        <v>5.5617397269731583E-3</v>
      </c>
    </row>
    <row r="441" spans="1:22" x14ac:dyDescent="0.25">
      <c r="A441" s="136" t="s">
        <v>2</v>
      </c>
      <c r="B441" s="162">
        <f t="shared" ref="B441:H441" si="1492">+B280/B119</f>
        <v>2.9109676777475157</v>
      </c>
      <c r="C441" s="162">
        <f t="shared" si="1492"/>
        <v>2.9380122950819669</v>
      </c>
      <c r="D441" s="162">
        <f t="shared" si="1492"/>
        <v>2.8262213976499688</v>
      </c>
      <c r="E441" s="162">
        <f t="shared" si="1492"/>
        <v>2.6036569662631983</v>
      </c>
      <c r="F441" s="162">
        <f t="shared" si="1492"/>
        <v>1.8051516410469464</v>
      </c>
      <c r="G441" s="162">
        <f t="shared" si="1492"/>
        <v>1.8578281726995203</v>
      </c>
      <c r="H441" s="185">
        <f t="shared" si="1492"/>
        <v>2.2878362786682493</v>
      </c>
      <c r="I441" s="186">
        <f t="shared" si="1480"/>
        <v>2.6843853820598009</v>
      </c>
      <c r="J441" s="130">
        <f t="shared" ref="J441:J443" si="1493">+I441/H441-1</f>
        <v>0.17332931866190315</v>
      </c>
      <c r="K441" s="2"/>
      <c r="L441" s="136" t="s">
        <v>2</v>
      </c>
      <c r="M441" s="162">
        <f t="shared" ref="M441:S441" si="1494">+M280/M119</f>
        <v>2.4632467239874591</v>
      </c>
      <c r="N441" s="162">
        <f t="shared" si="1494"/>
        <v>2.5530806514037541</v>
      </c>
      <c r="O441" s="162">
        <f t="shared" si="1494"/>
        <v>2.4086596515439025</v>
      </c>
      <c r="P441" s="162">
        <f t="shared" si="1494"/>
        <v>2.4404686681951944</v>
      </c>
      <c r="Q441" s="162">
        <f t="shared" si="1494"/>
        <v>2.250115622976598</v>
      </c>
      <c r="R441" s="162">
        <f t="shared" si="1494"/>
        <v>1.9171771290118931</v>
      </c>
      <c r="S441" s="185">
        <f t="shared" si="1494"/>
        <v>2.0876840038161517</v>
      </c>
      <c r="T441" s="186">
        <f t="shared" si="1478"/>
        <v>2.5242816246465809</v>
      </c>
      <c r="U441" s="150">
        <f t="shared" si="1490"/>
        <v>0.20913012698873823</v>
      </c>
      <c r="V441" s="130">
        <f t="shared" si="1491"/>
        <v>9.4213209607341142E-3</v>
      </c>
    </row>
    <row r="442" spans="1:22" x14ac:dyDescent="0.25">
      <c r="A442" s="136" t="s">
        <v>3</v>
      </c>
      <c r="B442" s="162">
        <f t="shared" ref="B442:H449" si="1495">+B281/B120</f>
        <v>2.8901210984221248</v>
      </c>
      <c r="C442" s="162">
        <f t="shared" si="1495"/>
        <v>2.8364795292963962</v>
      </c>
      <c r="D442" s="162">
        <f t="shared" si="1495"/>
        <v>2.7877978178579381</v>
      </c>
      <c r="E442" s="162">
        <f t="shared" si="1495"/>
        <v>2.7559291504052839</v>
      </c>
      <c r="F442" s="162">
        <f t="shared" si="1495"/>
        <v>1.6294838145231847</v>
      </c>
      <c r="G442" s="162">
        <f t="shared" si="1495"/>
        <v>2.378181818181818</v>
      </c>
      <c r="H442" s="185">
        <f t="shared" si="1495"/>
        <v>2.0335792259283849</v>
      </c>
      <c r="I442" s="186">
        <f t="shared" si="1480"/>
        <v>3.4412955465587043</v>
      </c>
      <c r="J442" s="130">
        <f t="shared" si="1493"/>
        <v>0.69223578933230789</v>
      </c>
      <c r="K442" s="2"/>
      <c r="L442" s="136" t="s">
        <v>3</v>
      </c>
      <c r="M442" s="162">
        <f t="shared" ref="M442:S442" si="1496">+M281/M120</f>
        <v>2.500624223237526</v>
      </c>
      <c r="N442" s="162">
        <f t="shared" si="1496"/>
        <v>2.5491996247927045</v>
      </c>
      <c r="O442" s="162">
        <f t="shared" si="1496"/>
        <v>2.4079339522455552</v>
      </c>
      <c r="P442" s="162">
        <f t="shared" si="1496"/>
        <v>2.4310818535523966</v>
      </c>
      <c r="Q442" s="162">
        <f t="shared" si="1496"/>
        <v>2.1683304398148149</v>
      </c>
      <c r="R442" s="162">
        <f t="shared" si="1496"/>
        <v>1.9818594104308389</v>
      </c>
      <c r="S442" s="185">
        <f t="shared" si="1496"/>
        <v>2.0575725586690568</v>
      </c>
      <c r="T442" s="186">
        <f t="shared" si="1478"/>
        <v>2.6438396821704355</v>
      </c>
      <c r="U442" s="150">
        <f t="shared" si="1490"/>
        <v>0.28493144556739547</v>
      </c>
      <c r="V442" s="130">
        <f t="shared" si="1491"/>
        <v>1.8868438426941747E-2</v>
      </c>
    </row>
    <row r="443" spans="1:22" x14ac:dyDescent="0.25">
      <c r="A443" s="136" t="s">
        <v>4</v>
      </c>
      <c r="B443" s="162">
        <f t="shared" ref="B443:F443" si="1497">+B282/B121</f>
        <v>2.7558314244193203</v>
      </c>
      <c r="C443" s="162">
        <f t="shared" si="1497"/>
        <v>2.5977376463584041</v>
      </c>
      <c r="D443" s="162">
        <f t="shared" si="1497"/>
        <v>2.1234485072123452</v>
      </c>
      <c r="E443" s="162">
        <f t="shared" si="1497"/>
        <v>2.8870872058532724</v>
      </c>
      <c r="F443" s="162">
        <f t="shared" si="1497"/>
        <v>2.4897400820793436</v>
      </c>
      <c r="G443" s="162">
        <f t="shared" si="1495"/>
        <v>2.6293005240373657</v>
      </c>
      <c r="H443" s="185">
        <f t="shared" ref="H443" si="1498">+H282/H121</f>
        <v>2.6981851887090684</v>
      </c>
      <c r="I443" s="186">
        <f t="shared" si="1480"/>
        <v>3.0345753608593489</v>
      </c>
      <c r="J443" s="130">
        <f t="shared" si="1493"/>
        <v>0.12467275172881087</v>
      </c>
      <c r="K443" s="2"/>
      <c r="L443" s="136" t="s">
        <v>4</v>
      </c>
      <c r="M443" s="162">
        <f t="shared" ref="M443:S443" si="1499">+M282/M121</f>
        <v>2.4985426329116383</v>
      </c>
      <c r="N443" s="162">
        <f t="shared" si="1499"/>
        <v>2.5389833800751709</v>
      </c>
      <c r="O443" s="162">
        <f t="shared" si="1499"/>
        <v>2.3632071494814939</v>
      </c>
      <c r="P443" s="162">
        <f t="shared" si="1499"/>
        <v>2.5087199489929866</v>
      </c>
      <c r="Q443" s="162">
        <f t="shared" si="1499"/>
        <v>2.1226852710876907</v>
      </c>
      <c r="R443" s="162">
        <f t="shared" si="1499"/>
        <v>1.9982080339809853</v>
      </c>
      <c r="S443" s="185">
        <f t="shared" si="1499"/>
        <v>2.0507258178590386</v>
      </c>
      <c r="T443" s="186">
        <f t="shared" si="1478"/>
        <v>2.6679938051641905</v>
      </c>
      <c r="U443" s="150">
        <f t="shared" si="1490"/>
        <v>0.30099976404918949</v>
      </c>
      <c r="V443" s="130">
        <f t="shared" si="1491"/>
        <v>2.455813270836682E-2</v>
      </c>
    </row>
    <row r="444" spans="1:22" x14ac:dyDescent="0.25">
      <c r="A444" s="136" t="s">
        <v>5</v>
      </c>
      <c r="B444" s="162">
        <f t="shared" ref="B444:F444" si="1500">+B283/B122</f>
        <v>2.4978784548114392</v>
      </c>
      <c r="C444" s="162">
        <f t="shared" si="1500"/>
        <v>2.8673451169434028</v>
      </c>
      <c r="D444" s="162">
        <f t="shared" si="1500"/>
        <v>2.9387113672079623</v>
      </c>
      <c r="E444" s="162">
        <f t="shared" si="1500"/>
        <v>2.5643349039507068</v>
      </c>
      <c r="F444" s="162">
        <f t="shared" si="1500"/>
        <v>1.4567171530599681</v>
      </c>
      <c r="G444" s="162">
        <f t="shared" si="1495"/>
        <v>1.9301909307875895</v>
      </c>
      <c r="H444" s="185">
        <f t="shared" ref="H444" si="1501">+H283/H122</f>
        <v>2.9154681500817312</v>
      </c>
      <c r="I444" s="186"/>
      <c r="J444" s="130"/>
      <c r="K444" s="2"/>
      <c r="L444" s="136" t="s">
        <v>5</v>
      </c>
      <c r="M444" s="162">
        <f t="shared" ref="M444:S444" si="1502">+M283/M122</f>
        <v>2.5193673903883851</v>
      </c>
      <c r="N444" s="162">
        <f t="shared" si="1502"/>
        <v>2.5765914915753596</v>
      </c>
      <c r="O444" s="162">
        <f t="shared" si="1502"/>
        <v>2.3711531019165086</v>
      </c>
      <c r="P444" s="162">
        <f t="shared" si="1502"/>
        <v>2.4681363781840089</v>
      </c>
      <c r="Q444" s="162">
        <f t="shared" si="1502"/>
        <v>1.9838221498486646</v>
      </c>
      <c r="R444" s="162">
        <f t="shared" si="1502"/>
        <v>2.0651804526609125</v>
      </c>
      <c r="S444" s="185">
        <f t="shared" si="1502"/>
        <v>2.1328782415570133</v>
      </c>
      <c r="T444" s="186"/>
      <c r="U444" s="150"/>
      <c r="V444" s="130"/>
    </row>
    <row r="445" spans="1:22" x14ac:dyDescent="0.25">
      <c r="A445" s="136" t="s">
        <v>6</v>
      </c>
      <c r="B445" s="162">
        <f t="shared" ref="B445:F445" si="1503">+B284/B123</f>
        <v>2.4977808617084687</v>
      </c>
      <c r="C445" s="162">
        <f t="shared" si="1503"/>
        <v>1.7266391693926897</v>
      </c>
      <c r="D445" s="162">
        <f t="shared" si="1503"/>
        <v>2.1875792141951838</v>
      </c>
      <c r="E445" s="162">
        <f t="shared" si="1503"/>
        <v>1.9429153924566769</v>
      </c>
      <c r="F445" s="162">
        <f t="shared" si="1503"/>
        <v>1.8534743202416919</v>
      </c>
      <c r="G445" s="162">
        <f t="shared" si="1495"/>
        <v>2.0177701347090857</v>
      </c>
      <c r="H445" s="185">
        <f t="shared" ref="H445:H448" si="1504">+H284/H123</f>
        <v>2.3624921573473769</v>
      </c>
      <c r="I445" s="186"/>
      <c r="J445" s="130"/>
      <c r="K445" s="2"/>
      <c r="L445" s="136" t="s">
        <v>6</v>
      </c>
      <c r="M445" s="162">
        <f t="shared" ref="M445:S445" si="1505">+M284/M123</f>
        <v>2.493516940327082</v>
      </c>
      <c r="N445" s="162">
        <f t="shared" si="1505"/>
        <v>2.4813822380983677</v>
      </c>
      <c r="O445" s="162">
        <f t="shared" si="1505"/>
        <v>2.4387257076936733</v>
      </c>
      <c r="P445" s="162">
        <f t="shared" si="1505"/>
        <v>2.4409638108622889</v>
      </c>
      <c r="Q445" s="162">
        <f t="shared" si="1505"/>
        <v>1.9724455438741151</v>
      </c>
      <c r="R445" s="162">
        <f t="shared" si="1505"/>
        <v>2.083262962337443</v>
      </c>
      <c r="S445" s="185">
        <f t="shared" si="1505"/>
        <v>2.1693268069886629</v>
      </c>
      <c r="T445" s="186"/>
      <c r="U445" s="150"/>
      <c r="V445" s="130"/>
    </row>
    <row r="446" spans="1:22" x14ac:dyDescent="0.25">
      <c r="A446" s="136" t="s">
        <v>7</v>
      </c>
      <c r="B446" s="162">
        <f t="shared" ref="B446:F446" si="1506">+B285/B124</f>
        <v>2.7706873898202131</v>
      </c>
      <c r="C446" s="162">
        <f t="shared" si="1506"/>
        <v>2.49570692615913</v>
      </c>
      <c r="D446" s="162">
        <f t="shared" si="1506"/>
        <v>2.8732659299318128</v>
      </c>
      <c r="E446" s="162">
        <f t="shared" si="1506"/>
        <v>2.1973278520041108</v>
      </c>
      <c r="F446" s="162">
        <f t="shared" si="1506"/>
        <v>2.180534098433017</v>
      </c>
      <c r="G446" s="162">
        <f t="shared" si="1495"/>
        <v>2.4537731134432783</v>
      </c>
      <c r="H446" s="185">
        <f t="shared" si="1504"/>
        <v>1.9739582909212317</v>
      </c>
      <c r="I446" s="186"/>
      <c r="J446" s="130"/>
      <c r="K446" s="2"/>
      <c r="L446" s="136" t="s">
        <v>7</v>
      </c>
      <c r="M446" s="162">
        <f t="shared" ref="M446:S446" si="1507">+M285/M124</f>
        <v>2.4839258587712165</v>
      </c>
      <c r="N446" s="162">
        <f t="shared" si="1507"/>
        <v>2.4603672493599418</v>
      </c>
      <c r="O446" s="162">
        <f t="shared" si="1507"/>
        <v>2.4667160431381761</v>
      </c>
      <c r="P446" s="162">
        <f t="shared" si="1507"/>
        <v>2.3856717072903137</v>
      </c>
      <c r="Q446" s="162">
        <f t="shared" si="1507"/>
        <v>1.9698330972044646</v>
      </c>
      <c r="R446" s="162">
        <f t="shared" si="1507"/>
        <v>2.1010207733337878</v>
      </c>
      <c r="S446" s="185">
        <f t="shared" si="1507"/>
        <v>2.1307615769286858</v>
      </c>
      <c r="T446" s="186"/>
      <c r="U446" s="150"/>
      <c r="V446" s="130"/>
    </row>
    <row r="447" spans="1:22" x14ac:dyDescent="0.25">
      <c r="A447" s="136" t="s">
        <v>8</v>
      </c>
      <c r="B447" s="162">
        <f t="shared" ref="B447:F447" si="1508">+B286/B125</f>
        <v>1.8870891649630444</v>
      </c>
      <c r="C447" s="162">
        <f t="shared" si="1508"/>
        <v>2.0379909851899551</v>
      </c>
      <c r="D447" s="162">
        <f t="shared" si="1508"/>
        <v>2.0977443609022557</v>
      </c>
      <c r="E447" s="162">
        <f t="shared" si="1508"/>
        <v>1.6830294530154277</v>
      </c>
      <c r="F447" s="162">
        <f t="shared" si="1508"/>
        <v>1.9455484896661368</v>
      </c>
      <c r="G447" s="162">
        <f t="shared" si="1495"/>
        <v>2.246800731261426</v>
      </c>
      <c r="H447" s="185">
        <f t="shared" si="1504"/>
        <v>2.7663817663817665</v>
      </c>
      <c r="I447" s="186"/>
      <c r="J447" s="130"/>
      <c r="K447" s="2"/>
      <c r="L447" s="136" t="s">
        <v>8</v>
      </c>
      <c r="M447" s="162">
        <f t="shared" ref="M447:S447" si="1509">+M286/M125</f>
        <v>2.4272372897956607</v>
      </c>
      <c r="N447" s="162">
        <f t="shared" si="1509"/>
        <v>2.477733206418276</v>
      </c>
      <c r="O447" s="162">
        <f t="shared" si="1509"/>
        <v>2.4795740383732672</v>
      </c>
      <c r="P447" s="162">
        <f t="shared" si="1509"/>
        <v>2.3323055963861896</v>
      </c>
      <c r="Q447" s="162">
        <f t="shared" si="1509"/>
        <v>2.0002478183137735</v>
      </c>
      <c r="R447" s="162">
        <f t="shared" si="1509"/>
        <v>2.1277423501750703</v>
      </c>
      <c r="S447" s="185">
        <f t="shared" si="1509"/>
        <v>2.1579727379159261</v>
      </c>
      <c r="T447" s="186"/>
      <c r="U447" s="150"/>
      <c r="V447" s="130"/>
    </row>
    <row r="448" spans="1:22" x14ac:dyDescent="0.25">
      <c r="A448" s="136" t="s">
        <v>9</v>
      </c>
      <c r="B448" s="162">
        <f t="shared" ref="B448:F448" si="1510">+B287/B126</f>
        <v>2.614522904580916</v>
      </c>
      <c r="C448" s="162">
        <f t="shared" si="1510"/>
        <v>2.1901229748194422</v>
      </c>
      <c r="D448" s="162">
        <f t="shared" si="1510"/>
        <v>2.11984171848502</v>
      </c>
      <c r="E448" s="162">
        <f t="shared" si="1510"/>
        <v>1.97632058287796</v>
      </c>
      <c r="F448" s="162">
        <f t="shared" si="1510"/>
        <v>1.5297241481044401</v>
      </c>
      <c r="G448" s="162">
        <f t="shared" si="1495"/>
        <v>1.2689083726755948</v>
      </c>
      <c r="H448" s="185">
        <f t="shared" si="1504"/>
        <v>2.5541967759866595</v>
      </c>
      <c r="I448" s="186"/>
      <c r="J448" s="130"/>
      <c r="K448" s="2"/>
      <c r="L448" s="136" t="s">
        <v>9</v>
      </c>
      <c r="M448" s="162">
        <f t="shared" ref="M448:S448" si="1511">+M287/M126</f>
        <v>2.4591124287357324</v>
      </c>
      <c r="N448" s="162">
        <f t="shared" si="1511"/>
        <v>2.4411425469841919</v>
      </c>
      <c r="O448" s="162">
        <f t="shared" si="1511"/>
        <v>2.4717744149023768</v>
      </c>
      <c r="P448" s="162">
        <f t="shared" si="1511"/>
        <v>2.3243607734504561</v>
      </c>
      <c r="Q448" s="162">
        <f t="shared" si="1511"/>
        <v>1.9478600543478257</v>
      </c>
      <c r="R448" s="162">
        <f t="shared" si="1511"/>
        <v>2.0502559033147851</v>
      </c>
      <c r="S448" s="185">
        <f t="shared" si="1511"/>
        <v>2.3633075415518556</v>
      </c>
      <c r="T448" s="186"/>
      <c r="U448" s="150"/>
      <c r="V448" s="130"/>
    </row>
    <row r="449" spans="1:22" ht="25.5" x14ac:dyDescent="0.25">
      <c r="A449" s="137" t="s">
        <v>13</v>
      </c>
      <c r="B449" s="187">
        <f t="shared" ref="B449:F449" si="1512">+B288/B127</f>
        <v>2.459112428735732</v>
      </c>
      <c r="C449" s="187">
        <f t="shared" si="1512"/>
        <v>2.4411425469841919</v>
      </c>
      <c r="D449" s="187">
        <f t="shared" si="1512"/>
        <v>2.4717744149023768</v>
      </c>
      <c r="E449" s="187">
        <f t="shared" si="1512"/>
        <v>2.3243607734504561</v>
      </c>
      <c r="F449" s="187">
        <f t="shared" si="1512"/>
        <v>1.9478600543478257</v>
      </c>
      <c r="G449" s="187">
        <f t="shared" si="1495"/>
        <v>2.0502559033147851</v>
      </c>
      <c r="H449" s="188">
        <f t="shared" ref="H449" si="1513">+H288/H127</f>
        <v>2.3633075415518556</v>
      </c>
      <c r="I449" s="188"/>
      <c r="J449" s="140"/>
      <c r="K449" s="3"/>
      <c r="L449" s="137" t="s">
        <v>14</v>
      </c>
      <c r="M449" s="187">
        <f t="shared" ref="M449:T449" si="1514">+M288/M127</f>
        <v>2.487777502405621</v>
      </c>
      <c r="N449" s="187">
        <f t="shared" si="1514"/>
        <v>2.4979988624256144</v>
      </c>
      <c r="O449" s="187">
        <f t="shared" si="1514"/>
        <v>2.4204187930838175</v>
      </c>
      <c r="P449" s="187">
        <f t="shared" si="1514"/>
        <v>2.4448223059940593</v>
      </c>
      <c r="Q449" s="187">
        <f t="shared" si="1514"/>
        <v>2.1239419606952037</v>
      </c>
      <c r="R449" s="187">
        <f t="shared" si="1514"/>
        <v>2.0026671410741126</v>
      </c>
      <c r="S449" s="188">
        <f t="shared" si="1514"/>
        <v>2.1194849671122777</v>
      </c>
      <c r="T449" s="189">
        <f t="shared" si="1514"/>
        <v>2.490913672953019</v>
      </c>
      <c r="U449" s="152">
        <f>+S449/R449-1</f>
        <v>5.8331124350255781E-2</v>
      </c>
      <c r="V449" s="160">
        <f>+POWER(S449/N449,0.2)-1</f>
        <v>-3.2329234105432425E-2</v>
      </c>
    </row>
    <row r="450" spans="1:22" ht="25.5" x14ac:dyDescent="0.25">
      <c r="A450" s="138" t="s">
        <v>15</v>
      </c>
      <c r="B450" s="141">
        <f>+B449/B$485</f>
        <v>0.70969291763042641</v>
      </c>
      <c r="C450" s="141">
        <f t="shared" ref="C450" si="1515">+C449/C$485</f>
        <v>0.64716349142443397</v>
      </c>
      <c r="D450" s="141">
        <f t="shared" ref="D450" si="1516">+D449/D$485</f>
        <v>0.64972251659298041</v>
      </c>
      <c r="E450" s="141">
        <f t="shared" ref="E450" si="1517">+E449/E$485</f>
        <v>0.68353615539744472</v>
      </c>
      <c r="F450" s="141">
        <f t="shared" ref="F450:G450" si="1518">+F449/F$485</f>
        <v>0.70841028848495924</v>
      </c>
      <c r="G450" s="141">
        <f t="shared" si="1518"/>
        <v>0.6702909442977677</v>
      </c>
      <c r="H450" s="142">
        <f t="shared" ref="H450" si="1519">+H449/H$485</f>
        <v>0.72750890276698776</v>
      </c>
      <c r="I450" s="142"/>
      <c r="J450" s="143"/>
      <c r="K450" s="3"/>
      <c r="L450" s="138" t="s">
        <v>15</v>
      </c>
      <c r="M450" s="141">
        <f t="shared" ref="M450" si="1520">+M449/M$485</f>
        <v>0.72972124644928249</v>
      </c>
      <c r="N450" s="141">
        <f t="shared" ref="N450" si="1521">+N449/N$485</f>
        <v>0.69084978222167104</v>
      </c>
      <c r="O450" s="141">
        <f t="shared" ref="O450" si="1522">+O449/O$485</f>
        <v>0.6271954863479372</v>
      </c>
      <c r="P450" s="141">
        <f t="shared" ref="P450" si="1523">+P449/P$485</f>
        <v>0.68102638179883723</v>
      </c>
      <c r="Q450" s="141">
        <f t="shared" ref="Q450:T450" si="1524">+Q449/Q$485</f>
        <v>0.70752168797769743</v>
      </c>
      <c r="R450" s="141">
        <f t="shared" si="1524"/>
        <v>0.69115685539061411</v>
      </c>
      <c r="S450" s="142">
        <f t="shared" si="1524"/>
        <v>0.67359068289040536</v>
      </c>
      <c r="T450" s="244">
        <f t="shared" si="1524"/>
        <v>0.74455378775798831</v>
      </c>
      <c r="U450" s="151"/>
      <c r="V450" s="143"/>
    </row>
    <row r="451" spans="1:22" ht="26.25" thickBot="1" x14ac:dyDescent="0.3">
      <c r="A451" s="139" t="s">
        <v>12</v>
      </c>
      <c r="B451" s="144"/>
      <c r="C451" s="145">
        <f>+C449/B449-1</f>
        <v>-7.307466523919226E-3</v>
      </c>
      <c r="D451" s="145">
        <f t="shared" ref="D451" si="1525">+D449/C449-1</f>
        <v>1.2548168461537834E-2</v>
      </c>
      <c r="E451" s="145">
        <f t="shared" ref="E451" si="1526">+E449/D449-1</f>
        <v>-5.9638792505966931E-2</v>
      </c>
      <c r="F451" s="145">
        <f t="shared" ref="F451:H451" si="1527">+F449/E449-1</f>
        <v>-0.16198032741007085</v>
      </c>
      <c r="G451" s="145">
        <f t="shared" si="1527"/>
        <v>5.2568380740906528E-2</v>
      </c>
      <c r="H451" s="146">
        <f t="shared" si="1527"/>
        <v>0.15268905590318704</v>
      </c>
      <c r="I451" s="146"/>
      <c r="J451" s="148"/>
      <c r="K451" s="2"/>
      <c r="L451" s="139" t="s">
        <v>12</v>
      </c>
      <c r="M451" s="144"/>
      <c r="N451" s="145">
        <f>+N449/M449-1</f>
        <v>4.1086311014990606E-3</v>
      </c>
      <c r="O451" s="145">
        <f t="shared" ref="O451" si="1528">+O449/N449-1</f>
        <v>-3.1056887378429376E-2</v>
      </c>
      <c r="P451" s="145">
        <f t="shared" ref="P451" si="1529">+P449/O449-1</f>
        <v>1.0082351442640025E-2</v>
      </c>
      <c r="Q451" s="145">
        <f t="shared" ref="Q451" si="1530">+Q449/P449-1</f>
        <v>-0.13124894374210416</v>
      </c>
      <c r="R451" s="145">
        <f t="shared" ref="R451" si="1531">+R449/Q449-1</f>
        <v>-5.7098932958316695E-2</v>
      </c>
      <c r="S451" s="146">
        <f t="shared" ref="S451" si="1532">+S449/R449-1</f>
        <v>5.8331124350255781E-2</v>
      </c>
      <c r="T451" s="159">
        <f t="shared" ref="T451" si="1533">+T449/S449-1</f>
        <v>0.17524479371363477</v>
      </c>
      <c r="U451" s="147"/>
      <c r="V451" s="148"/>
    </row>
    <row r="452" spans="1:22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2" ht="15.75" thickBot="1" x14ac:dyDescent="0.3">
      <c r="A453" s="287" t="s">
        <v>96</v>
      </c>
      <c r="B453" s="288"/>
      <c r="C453" s="288"/>
      <c r="D453" s="288"/>
      <c r="E453" s="288"/>
      <c r="F453" s="288"/>
      <c r="G453" s="288"/>
      <c r="H453" s="288"/>
      <c r="I453" s="288"/>
      <c r="J453" s="289"/>
      <c r="K453" s="2"/>
      <c r="L453" s="287" t="s">
        <v>97</v>
      </c>
      <c r="M453" s="288"/>
      <c r="N453" s="288"/>
      <c r="O453" s="288"/>
      <c r="P453" s="288"/>
      <c r="Q453" s="288"/>
      <c r="R453" s="288"/>
      <c r="S453" s="288"/>
      <c r="T453" s="288"/>
      <c r="U453" s="288"/>
      <c r="V453" s="289"/>
    </row>
    <row r="454" spans="1:22" ht="38.25" x14ac:dyDescent="0.25">
      <c r="A454" s="131"/>
      <c r="B454" s="132">
        <v>2016</v>
      </c>
      <c r="C454" s="132">
        <f>+B454+1</f>
        <v>2017</v>
      </c>
      <c r="D454" s="132">
        <f t="shared" ref="D454" si="1534">+C454+1</f>
        <v>2018</v>
      </c>
      <c r="E454" s="132">
        <f t="shared" ref="E454" si="1535">+D454+1</f>
        <v>2019</v>
      </c>
      <c r="F454" s="132">
        <f t="shared" ref="F454" si="1536">+E454+1</f>
        <v>2020</v>
      </c>
      <c r="G454" s="132">
        <f t="shared" ref="G454" si="1537">+F454+1</f>
        <v>2021</v>
      </c>
      <c r="H454" s="133">
        <v>2022</v>
      </c>
      <c r="I454" s="134">
        <v>2023</v>
      </c>
      <c r="J454" s="135" t="s">
        <v>16</v>
      </c>
      <c r="K454" s="2"/>
      <c r="L454" s="131" t="s">
        <v>274</v>
      </c>
      <c r="M454" s="132">
        <v>2016</v>
      </c>
      <c r="N454" s="132">
        <f>+M454+1</f>
        <v>2017</v>
      </c>
      <c r="O454" s="132">
        <f t="shared" ref="O454" si="1538">+N454+1</f>
        <v>2018</v>
      </c>
      <c r="P454" s="132">
        <f t="shared" ref="P454" si="1539">+O454+1</f>
        <v>2019</v>
      </c>
      <c r="Q454" s="132">
        <f t="shared" ref="Q454" si="1540">+P454+1</f>
        <v>2020</v>
      </c>
      <c r="R454" s="132">
        <f t="shared" ref="R454" si="1541">+Q454+1</f>
        <v>2021</v>
      </c>
      <c r="S454" s="133">
        <v>2022</v>
      </c>
      <c r="T454" s="134">
        <v>2023</v>
      </c>
      <c r="U454" s="149" t="s">
        <v>16</v>
      </c>
      <c r="V454" s="135" t="s">
        <v>21</v>
      </c>
    </row>
    <row r="455" spans="1:22" x14ac:dyDescent="0.25">
      <c r="A455" s="136" t="s">
        <v>10</v>
      </c>
      <c r="B455" s="162">
        <f>+B294/B133</f>
        <v>2.5710490073703798</v>
      </c>
      <c r="C455" s="162">
        <f t="shared" ref="C455:H457" si="1542">+C294/C133</f>
        <v>2.6083014011173837</v>
      </c>
      <c r="D455" s="162">
        <f t="shared" si="1542"/>
        <v>2.9424003504161194</v>
      </c>
      <c r="E455" s="162">
        <f t="shared" si="1542"/>
        <v>2.3407519109770685</v>
      </c>
      <c r="F455" s="162">
        <f t="shared" si="1542"/>
        <v>2.0930288751963277</v>
      </c>
      <c r="G455" s="162">
        <f t="shared" si="1542"/>
        <v>2.1180703188879804</v>
      </c>
      <c r="H455" s="185">
        <f t="shared" si="1542"/>
        <v>2.2657552517505835</v>
      </c>
      <c r="I455" s="186">
        <f t="shared" ref="I455" si="1543">+I294/I133</f>
        <v>3.0620543966200158</v>
      </c>
      <c r="J455" s="130">
        <f>+I455/H455-1</f>
        <v>0.3514497623934405</v>
      </c>
      <c r="K455" s="2"/>
      <c r="L455" s="136" t="s">
        <v>10</v>
      </c>
      <c r="M455" s="162">
        <f>+M294/M133</f>
        <v>2.8976835902362086</v>
      </c>
      <c r="N455" s="162">
        <f t="shared" ref="N455:T461" si="1544">+N294/N133</f>
        <v>2.9134845303398209</v>
      </c>
      <c r="O455" s="162">
        <f t="shared" si="1544"/>
        <v>3.2536876014241773</v>
      </c>
      <c r="P455" s="162">
        <f t="shared" si="1544"/>
        <v>3.1385107386889879</v>
      </c>
      <c r="Q455" s="162">
        <f t="shared" si="1544"/>
        <v>2.7322931253267617</v>
      </c>
      <c r="R455" s="162">
        <f t="shared" si="1544"/>
        <v>2.2933817832530616</v>
      </c>
      <c r="S455" s="185">
        <f t="shared" si="1544"/>
        <v>2.830677893340098</v>
      </c>
      <c r="T455" s="186">
        <f t="shared" si="1544"/>
        <v>3.2596556061816662</v>
      </c>
      <c r="U455" s="150">
        <f>+T455/S455-1</f>
        <v>0.15154592963432867</v>
      </c>
      <c r="V455" s="130">
        <f>+POWER(T455/O455,0.2)-1</f>
        <v>3.6657673558604387E-4</v>
      </c>
    </row>
    <row r="456" spans="1:22" x14ac:dyDescent="0.25">
      <c r="A456" s="136" t="s">
        <v>11</v>
      </c>
      <c r="B456" s="162">
        <f t="shared" ref="B456:G456" si="1545">+B295/B134</f>
        <v>2.830828699277923</v>
      </c>
      <c r="C456" s="162">
        <f t="shared" si="1545"/>
        <v>2.7153256704980842</v>
      </c>
      <c r="D456" s="162">
        <f t="shared" si="1545"/>
        <v>3.233227606696913</v>
      </c>
      <c r="E456" s="162">
        <f t="shared" si="1545"/>
        <v>2.6072066163879475</v>
      </c>
      <c r="F456" s="162">
        <f t="shared" si="1545"/>
        <v>2.0270062519216969</v>
      </c>
      <c r="G456" s="162">
        <f t="shared" si="1545"/>
        <v>2.4721437661007477</v>
      </c>
      <c r="H456" s="185">
        <f t="shared" si="1542"/>
        <v>3.1724662576687122</v>
      </c>
      <c r="I456" s="186">
        <f t="shared" ref="I456:I460" si="1546">+I295/I134</f>
        <v>4.1729296902437314</v>
      </c>
      <c r="J456" s="130">
        <f>+I456/H456-1</f>
        <v>0.31535825799774142</v>
      </c>
      <c r="K456" s="2"/>
      <c r="L456" s="136" t="s">
        <v>11</v>
      </c>
      <c r="M456" s="162">
        <f t="shared" ref="M456:S456" si="1547">+M295/M134</f>
        <v>2.9016117708760794</v>
      </c>
      <c r="N456" s="162">
        <f t="shared" si="1547"/>
        <v>2.906889725655172</v>
      </c>
      <c r="O456" s="162">
        <f t="shared" si="1547"/>
        <v>3.2948347477841287</v>
      </c>
      <c r="P456" s="162">
        <f t="shared" si="1547"/>
        <v>3.0895286777418622</v>
      </c>
      <c r="Q456" s="162">
        <f t="shared" si="1547"/>
        <v>2.6708650977792505</v>
      </c>
      <c r="R456" s="162">
        <f t="shared" si="1547"/>
        <v>2.3305545904479659</v>
      </c>
      <c r="S456" s="185">
        <f t="shared" si="1547"/>
        <v>2.8771839490420263</v>
      </c>
      <c r="T456" s="186">
        <f t="shared" si="1544"/>
        <v>3.3096473080189255</v>
      </c>
      <c r="U456" s="150">
        <f t="shared" ref="U456" si="1548">+T456/S456-1</f>
        <v>0.1503078588773894</v>
      </c>
      <c r="V456" s="130">
        <f t="shared" ref="V456" si="1549">+POWER(T456/O456,0.2)-1</f>
        <v>8.975257281595983E-4</v>
      </c>
    </row>
    <row r="457" spans="1:22" x14ac:dyDescent="0.25">
      <c r="A457" s="136" t="s">
        <v>0</v>
      </c>
      <c r="B457" s="162">
        <f t="shared" ref="B457:G457" si="1550">+B296/B135</f>
        <v>2.7758767269156133</v>
      </c>
      <c r="C457" s="162">
        <f t="shared" si="1550"/>
        <v>3.4379956887786229</v>
      </c>
      <c r="D457" s="162">
        <f t="shared" si="1550"/>
        <v>3.6318252730109202</v>
      </c>
      <c r="E457" s="162">
        <f t="shared" si="1550"/>
        <v>2.9900836362353109</v>
      </c>
      <c r="F457" s="162">
        <f t="shared" si="1550"/>
        <v>2.4009900990099009</v>
      </c>
      <c r="G457" s="162">
        <f t="shared" si="1550"/>
        <v>2.7682289483245297</v>
      </c>
      <c r="H457" s="185">
        <f t="shared" si="1542"/>
        <v>3.0254524031921139</v>
      </c>
      <c r="I457" s="186">
        <f t="shared" si="1546"/>
        <v>3.8674760166397832</v>
      </c>
      <c r="J457" s="130">
        <f>+I457/H457-1</f>
        <v>0.27831329045509401</v>
      </c>
      <c r="K457" s="2"/>
      <c r="L457" s="136" t="s">
        <v>0</v>
      </c>
      <c r="M457" s="162">
        <f t="shared" ref="M457:S457" si="1551">+M296/M135</f>
        <v>2.897757962879798</v>
      </c>
      <c r="N457" s="162">
        <f t="shared" si="1551"/>
        <v>2.9536606406032404</v>
      </c>
      <c r="O457" s="162">
        <f t="shared" si="1551"/>
        <v>3.3071928209425878</v>
      </c>
      <c r="P457" s="162">
        <f t="shared" si="1551"/>
        <v>3.0469327420546923</v>
      </c>
      <c r="Q457" s="162">
        <f t="shared" si="1551"/>
        <v>2.627403376091058</v>
      </c>
      <c r="R457" s="162">
        <f t="shared" si="1551"/>
        <v>2.3613261474617131</v>
      </c>
      <c r="S457" s="185">
        <f t="shared" si="1551"/>
        <v>2.8970833856109501</v>
      </c>
      <c r="T457" s="186">
        <f t="shared" si="1544"/>
        <v>3.3794331836810936</v>
      </c>
      <c r="U457" s="150">
        <f t="shared" ref="U457" si="1552">+T457/S457-1</f>
        <v>0.16649496540757092</v>
      </c>
      <c r="V457" s="130">
        <f t="shared" ref="V457" si="1553">+POWER(T457/O457,0.2)-1</f>
        <v>4.3310036219514902E-3</v>
      </c>
    </row>
    <row r="458" spans="1:22" x14ac:dyDescent="0.25">
      <c r="A458" s="136" t="s">
        <v>1</v>
      </c>
      <c r="B458" s="162">
        <f t="shared" ref="B458:H458" si="1554">+B297/B136</f>
        <v>3.1604034906617318</v>
      </c>
      <c r="C458" s="162">
        <f t="shared" si="1554"/>
        <v>3.3685373940808057</v>
      </c>
      <c r="D458" s="162">
        <f t="shared" si="1554"/>
        <v>3.1617452622300575</v>
      </c>
      <c r="E458" s="162">
        <f t="shared" si="1554"/>
        <v>2.8803569644700477</v>
      </c>
      <c r="F458" s="162">
        <f t="shared" si="1554"/>
        <v>2.1889075812666197</v>
      </c>
      <c r="G458" s="162">
        <f t="shared" si="1554"/>
        <v>2.6466954910438543</v>
      </c>
      <c r="H458" s="185">
        <f t="shared" si="1554"/>
        <v>1.8968370548225644</v>
      </c>
      <c r="I458" s="186">
        <f t="shared" si="1546"/>
        <v>4.3339995508645863</v>
      </c>
      <c r="J458" s="130">
        <f t="shared" ref="J458" si="1555">+I458/H458-1</f>
        <v>1.2848560132488562</v>
      </c>
      <c r="K458" s="2"/>
      <c r="L458" s="136" t="s">
        <v>1</v>
      </c>
      <c r="M458" s="162">
        <f t="shared" ref="M458:S458" si="1556">+M297/M136</f>
        <v>2.9052813755709486</v>
      </c>
      <c r="N458" s="162">
        <f t="shared" si="1556"/>
        <v>2.9623428981327402</v>
      </c>
      <c r="O458" s="162">
        <f t="shared" si="1556"/>
        <v>3.2924369334464898</v>
      </c>
      <c r="P458" s="162">
        <f t="shared" si="1556"/>
        <v>3.0257489815410401</v>
      </c>
      <c r="Q458" s="162">
        <f t="shared" si="1556"/>
        <v>2.5680992131645164</v>
      </c>
      <c r="R458" s="162">
        <f t="shared" si="1556"/>
        <v>2.3989318350491051</v>
      </c>
      <c r="S458" s="185">
        <f t="shared" si="1556"/>
        <v>2.8218085255737915</v>
      </c>
      <c r="T458" s="186">
        <f t="shared" si="1544"/>
        <v>3.6386708676174453</v>
      </c>
      <c r="U458" s="150">
        <f t="shared" ref="U458:U461" si="1557">+T458/S458-1</f>
        <v>0.28948184635509655</v>
      </c>
      <c r="V458" s="130">
        <f t="shared" ref="V458:V461" si="1558">+POWER(T458/O458,0.2)-1</f>
        <v>2.019939529342385E-2</v>
      </c>
    </row>
    <row r="459" spans="1:22" x14ac:dyDescent="0.25">
      <c r="A459" s="136" t="s">
        <v>2</v>
      </c>
      <c r="B459" s="162">
        <f t="shared" ref="B459:H459" si="1559">+B298/B137</f>
        <v>2.9544631809365596</v>
      </c>
      <c r="C459" s="162">
        <f t="shared" si="1559"/>
        <v>3.6088828844042897</v>
      </c>
      <c r="D459" s="162">
        <f t="shared" si="1559"/>
        <v>3.3537824469920632</v>
      </c>
      <c r="E459" s="162">
        <f t="shared" si="1559"/>
        <v>2.9911378100279546</v>
      </c>
      <c r="F459" s="162">
        <f t="shared" si="1559"/>
        <v>1.8714139572121156</v>
      </c>
      <c r="G459" s="162">
        <f t="shared" si="1559"/>
        <v>3.8687266351275351</v>
      </c>
      <c r="H459" s="185">
        <f t="shared" si="1559"/>
        <v>3.4321860341107011</v>
      </c>
      <c r="I459" s="186">
        <f t="shared" si="1546"/>
        <v>3.8940342525999894</v>
      </c>
      <c r="J459" s="130">
        <f t="shared" ref="J459:J460" si="1560">+I459/H459-1</f>
        <v>0.13456386509915852</v>
      </c>
      <c r="K459" s="2"/>
      <c r="L459" s="136" t="s">
        <v>2</v>
      </c>
      <c r="M459" s="162">
        <f t="shared" ref="M459:S459" si="1561">+M298/M137</f>
        <v>2.9190349688781945</v>
      </c>
      <c r="N459" s="162">
        <f t="shared" si="1561"/>
        <v>3.0053210050316927</v>
      </c>
      <c r="O459" s="162">
        <f t="shared" si="1561"/>
        <v>3.2744416328100434</v>
      </c>
      <c r="P459" s="162">
        <f t="shared" si="1561"/>
        <v>2.9992418168033024</v>
      </c>
      <c r="Q459" s="162">
        <f t="shared" si="1561"/>
        <v>2.457517260130313</v>
      </c>
      <c r="R459" s="162">
        <f t="shared" si="1561"/>
        <v>2.5594614139767593</v>
      </c>
      <c r="S459" s="185">
        <f t="shared" si="1561"/>
        <v>2.7876836467966313</v>
      </c>
      <c r="T459" s="186">
        <f t="shared" si="1544"/>
        <v>3.681859481071784</v>
      </c>
      <c r="U459" s="150">
        <f t="shared" si="1557"/>
        <v>0.32075943599362988</v>
      </c>
      <c r="V459" s="130">
        <f t="shared" si="1558"/>
        <v>2.3731322190229109E-2</v>
      </c>
    </row>
    <row r="460" spans="1:22" x14ac:dyDescent="0.25">
      <c r="A460" s="136" t="s">
        <v>3</v>
      </c>
      <c r="B460" s="162">
        <f t="shared" ref="B460:H467" si="1562">+B299/B138</f>
        <v>2.7912005191935991</v>
      </c>
      <c r="C460" s="162">
        <f t="shared" si="1562"/>
        <v>3.0322484323678704</v>
      </c>
      <c r="D460" s="162">
        <f t="shared" si="1562"/>
        <v>3.5568513119533534</v>
      </c>
      <c r="E460" s="162">
        <f t="shared" si="1562"/>
        <v>2.9961105594174113</v>
      </c>
      <c r="F460" s="162">
        <f t="shared" si="1562"/>
        <v>1.8318833764401599</v>
      </c>
      <c r="G460" s="162">
        <f t="shared" si="1562"/>
        <v>3.2921931341795907</v>
      </c>
      <c r="H460" s="185">
        <f t="shared" si="1562"/>
        <v>4.9185686228065464</v>
      </c>
      <c r="I460" s="186">
        <f t="shared" si="1546"/>
        <v>7.2806636410981334</v>
      </c>
      <c r="J460" s="130">
        <f t="shared" si="1560"/>
        <v>0.48024032994862842</v>
      </c>
      <c r="K460" s="2"/>
      <c r="L460" s="136" t="s">
        <v>3</v>
      </c>
      <c r="M460" s="162">
        <f t="shared" ref="M460:S460" si="1563">+M299/M138</f>
        <v>2.9037425071931304</v>
      </c>
      <c r="N460" s="162">
        <f t="shared" si="1563"/>
        <v>3.0260058614556216</v>
      </c>
      <c r="O460" s="162">
        <f t="shared" si="1563"/>
        <v>3.3215059503249913</v>
      </c>
      <c r="P460" s="162">
        <f t="shared" si="1563"/>
        <v>2.9619816579849974</v>
      </c>
      <c r="Q460" s="162">
        <f t="shared" si="1563"/>
        <v>2.3654292181624661</v>
      </c>
      <c r="R460" s="162">
        <f t="shared" si="1563"/>
        <v>2.6938956981494835</v>
      </c>
      <c r="S460" s="185">
        <f t="shared" si="1563"/>
        <v>2.8823923521103709</v>
      </c>
      <c r="T460" s="186">
        <f t="shared" si="1544"/>
        <v>3.7525936812983232</v>
      </c>
      <c r="U460" s="150">
        <f t="shared" si="1557"/>
        <v>0.30190245562885498</v>
      </c>
      <c r="V460" s="130">
        <f t="shared" si="1558"/>
        <v>2.470605303424378E-2</v>
      </c>
    </row>
    <row r="461" spans="1:22" x14ac:dyDescent="0.25">
      <c r="A461" s="136" t="s">
        <v>4</v>
      </c>
      <c r="B461" s="162">
        <f t="shared" ref="B461:F461" si="1564">+B300/B139</f>
        <v>2.9476925807704659</v>
      </c>
      <c r="C461" s="162">
        <f t="shared" si="1564"/>
        <v>3.1191596992903814</v>
      </c>
      <c r="D461" s="162">
        <f t="shared" si="1564"/>
        <v>3.0497244048317107</v>
      </c>
      <c r="E461" s="162">
        <f t="shared" si="1564"/>
        <v>3.282984323149102</v>
      </c>
      <c r="F461" s="162">
        <f t="shared" si="1564"/>
        <v>2.644823190595345</v>
      </c>
      <c r="G461" s="162">
        <f t="shared" si="1562"/>
        <v>3.2424161392875184</v>
      </c>
      <c r="H461" s="185">
        <f t="shared" ref="H461" si="1565">+H300/H139</f>
        <v>3.6348076422356863</v>
      </c>
      <c r="I461" s="186"/>
      <c r="J461" s="130"/>
      <c r="K461" s="2"/>
      <c r="L461" s="136" t="s">
        <v>4</v>
      </c>
      <c r="M461" s="162">
        <f t="shared" ref="M461:S461" si="1566">+M300/M139</f>
        <v>2.8856723278321197</v>
      </c>
      <c r="N461" s="162">
        <f t="shared" si="1566"/>
        <v>3.040512900381557</v>
      </c>
      <c r="O461" s="162">
        <f t="shared" si="1566"/>
        <v>3.3106765562521594</v>
      </c>
      <c r="P461" s="162">
        <f t="shared" si="1566"/>
        <v>2.9843818484247091</v>
      </c>
      <c r="Q461" s="162">
        <f t="shared" si="1566"/>
        <v>2.3191912268677179</v>
      </c>
      <c r="R461" s="162">
        <f t="shared" si="1566"/>
        <v>2.7443144859411626</v>
      </c>
      <c r="S461" s="185">
        <f t="shared" si="1566"/>
        <v>2.8910771559186252</v>
      </c>
      <c r="T461" s="186">
        <f t="shared" si="1544"/>
        <v>3.779819351087411</v>
      </c>
      <c r="U461" s="150">
        <f t="shared" si="1557"/>
        <v>0.30740867408168238</v>
      </c>
      <c r="V461" s="130">
        <f t="shared" si="1558"/>
        <v>2.6859104624404884E-2</v>
      </c>
    </row>
    <row r="462" spans="1:22" x14ac:dyDescent="0.25">
      <c r="A462" s="136" t="s">
        <v>5</v>
      </c>
      <c r="B462" s="162">
        <f t="shared" ref="B462:F462" si="1567">+B301/B140</f>
        <v>2.8893867908108479</v>
      </c>
      <c r="C462" s="162">
        <f t="shared" si="1567"/>
        <v>3.1975928806384983</v>
      </c>
      <c r="D462" s="162">
        <f t="shared" si="1567"/>
        <v>3.4763042391243957</v>
      </c>
      <c r="E462" s="162">
        <f t="shared" si="1567"/>
        <v>2.7412059092440209</v>
      </c>
      <c r="F462" s="162">
        <f t="shared" si="1567"/>
        <v>2.2367211440245152</v>
      </c>
      <c r="G462" s="162">
        <f t="shared" si="1562"/>
        <v>2.4314949705168227</v>
      </c>
      <c r="H462" s="185">
        <f t="shared" ref="H462" si="1568">+H301/H140</f>
        <v>3.3622702459435305</v>
      </c>
      <c r="I462" s="186"/>
      <c r="J462" s="130"/>
      <c r="K462" s="2"/>
      <c r="L462" s="136" t="s">
        <v>5</v>
      </c>
      <c r="M462" s="162">
        <f t="shared" ref="M462:S462" si="1569">+M301/M140</f>
        <v>2.893499026325804</v>
      </c>
      <c r="N462" s="162">
        <f t="shared" si="1569"/>
        <v>3.0753080976029694</v>
      </c>
      <c r="O462" s="162">
        <f t="shared" si="1569"/>
        <v>3.3430769758143684</v>
      </c>
      <c r="P462" s="162">
        <f t="shared" si="1569"/>
        <v>2.9097891352210956</v>
      </c>
      <c r="Q462" s="162">
        <f t="shared" si="1569"/>
        <v>2.2714783895170667</v>
      </c>
      <c r="R462" s="162">
        <f t="shared" si="1569"/>
        <v>2.7620613954581166</v>
      </c>
      <c r="S462" s="185">
        <f t="shared" si="1569"/>
        <v>2.9829167481712422</v>
      </c>
      <c r="T462" s="186"/>
      <c r="U462" s="150"/>
      <c r="V462" s="130"/>
    </row>
    <row r="463" spans="1:22" x14ac:dyDescent="0.25">
      <c r="A463" s="136" t="s">
        <v>6</v>
      </c>
      <c r="B463" s="162">
        <f t="shared" ref="B463:F463" si="1570">+B302/B141</f>
        <v>2.9692543666193614</v>
      </c>
      <c r="C463" s="162">
        <f t="shared" si="1570"/>
        <v>3.6257950381197088</v>
      </c>
      <c r="D463" s="162">
        <f t="shared" si="1570"/>
        <v>3.3444658531363731</v>
      </c>
      <c r="E463" s="162">
        <f t="shared" si="1570"/>
        <v>3.120990734141126</v>
      </c>
      <c r="F463" s="162">
        <f t="shared" si="1570"/>
        <v>2.3843796764768759</v>
      </c>
      <c r="G463" s="162">
        <f t="shared" si="1562"/>
        <v>2.9890718344747191</v>
      </c>
      <c r="H463" s="185">
        <f t="shared" ref="H463" si="1571">+H302/H141</f>
        <v>3.1185228619662229</v>
      </c>
      <c r="I463" s="186"/>
      <c r="J463" s="130"/>
      <c r="K463" s="2"/>
      <c r="L463" s="136" t="s">
        <v>6</v>
      </c>
      <c r="M463" s="162">
        <f t="shared" ref="M463:S463" si="1572">+M302/M141</f>
        <v>2.8880734594976669</v>
      </c>
      <c r="N463" s="162">
        <f t="shared" si="1572"/>
        <v>3.1233493438467335</v>
      </c>
      <c r="O463" s="162">
        <f t="shared" si="1572"/>
        <v>3.3222363318117858</v>
      </c>
      <c r="P463" s="162">
        <f t="shared" si="1572"/>
        <v>2.895243369374116</v>
      </c>
      <c r="Q463" s="162">
        <f t="shared" si="1572"/>
        <v>2.2400093197259472</v>
      </c>
      <c r="R463" s="162">
        <f t="shared" si="1572"/>
        <v>2.8211659801453548</v>
      </c>
      <c r="S463" s="185">
        <f t="shared" si="1572"/>
        <v>2.9941686417282929</v>
      </c>
      <c r="T463" s="186"/>
      <c r="U463" s="150"/>
      <c r="V463" s="130"/>
    </row>
    <row r="464" spans="1:22" x14ac:dyDescent="0.25">
      <c r="A464" s="136" t="s">
        <v>7</v>
      </c>
      <c r="B464" s="162">
        <f t="shared" ref="B464:F464" si="1573">+B303/B142</f>
        <v>2.858812497965372</v>
      </c>
      <c r="C464" s="162">
        <f t="shared" si="1573"/>
        <v>3.4265659895777945</v>
      </c>
      <c r="D464" s="162">
        <f t="shared" si="1573"/>
        <v>2.9448928387896376</v>
      </c>
      <c r="E464" s="162">
        <f t="shared" si="1573"/>
        <v>2.2691412966521693</v>
      </c>
      <c r="F464" s="162">
        <f t="shared" si="1573"/>
        <v>2.6426048961513136</v>
      </c>
      <c r="G464" s="162">
        <f t="shared" si="1562"/>
        <v>2.6836771128017802</v>
      </c>
      <c r="H464" s="185">
        <f t="shared" ref="H464:H466" si="1574">+H303/H142</f>
        <v>3.3793438519784527</v>
      </c>
      <c r="I464" s="186"/>
      <c r="J464" s="130"/>
      <c r="K464" s="2"/>
      <c r="L464" s="136" t="s">
        <v>7</v>
      </c>
      <c r="M464" s="162">
        <f t="shared" ref="M464:S464" si="1575">+M303/M142</f>
        <v>2.8633721699307473</v>
      </c>
      <c r="N464" s="162">
        <f t="shared" si="1575"/>
        <v>3.1750742709145139</v>
      </c>
      <c r="O464" s="162">
        <f t="shared" si="1575"/>
        <v>3.2748272015096251</v>
      </c>
      <c r="P464" s="162">
        <f t="shared" si="1575"/>
        <v>2.8254763471289692</v>
      </c>
      <c r="Q464" s="162">
        <f t="shared" si="1575"/>
        <v>2.2674153047469447</v>
      </c>
      <c r="R464" s="162">
        <f t="shared" si="1575"/>
        <v>2.8235448529994449</v>
      </c>
      <c r="S464" s="185">
        <f t="shared" si="1575"/>
        <v>3.0549304976326921</v>
      </c>
      <c r="T464" s="186"/>
      <c r="U464" s="150"/>
      <c r="V464" s="130"/>
    </row>
    <row r="465" spans="1:22" x14ac:dyDescent="0.25">
      <c r="A465" s="136" t="s">
        <v>8</v>
      </c>
      <c r="B465" s="162">
        <f t="shared" ref="B465:F465" si="1576">+B304/B143</f>
        <v>3.3068598000082301</v>
      </c>
      <c r="C465" s="162">
        <f t="shared" si="1576"/>
        <v>3.432883880056349</v>
      </c>
      <c r="D465" s="162">
        <f t="shared" si="1576"/>
        <v>2.9429308669280516</v>
      </c>
      <c r="E465" s="162">
        <f t="shared" si="1576"/>
        <v>2.7843472848918625</v>
      </c>
      <c r="F465" s="162">
        <f t="shared" si="1576"/>
        <v>2.9610572687224668</v>
      </c>
      <c r="G465" s="162">
        <f t="shared" si="1562"/>
        <v>3.1417558591733488</v>
      </c>
      <c r="H465" s="185">
        <f t="shared" si="1574"/>
        <v>3.0139230139230144</v>
      </c>
      <c r="I465" s="186"/>
      <c r="J465" s="130"/>
      <c r="K465" s="2"/>
      <c r="L465" s="136" t="s">
        <v>8</v>
      </c>
      <c r="M465" s="162">
        <f t="shared" ref="M465:S465" si="1577">+M304/M143</f>
        <v>2.9045796775191932</v>
      </c>
      <c r="N465" s="162">
        <f t="shared" si="1577"/>
        <v>3.1844428453586531</v>
      </c>
      <c r="O465" s="162">
        <f t="shared" si="1577"/>
        <v>3.2329625425652666</v>
      </c>
      <c r="P465" s="162">
        <f t="shared" si="1577"/>
        <v>2.8132880957469539</v>
      </c>
      <c r="Q465" s="162">
        <f t="shared" si="1577"/>
        <v>2.2815749022109406</v>
      </c>
      <c r="R465" s="162">
        <f t="shared" si="1577"/>
        <v>2.8367573982051471</v>
      </c>
      <c r="S465" s="185">
        <f t="shared" si="1577"/>
        <v>3.0448655482109723</v>
      </c>
      <c r="T465" s="186"/>
      <c r="U465" s="150"/>
      <c r="V465" s="130"/>
    </row>
    <row r="466" spans="1:22" x14ac:dyDescent="0.25">
      <c r="A466" s="136" t="s">
        <v>9</v>
      </c>
      <c r="B466" s="162">
        <f t="shared" ref="B466:F466" si="1578">+B305/B144</f>
        <v>2.9940139136062127</v>
      </c>
      <c r="C466" s="162">
        <f t="shared" si="1578"/>
        <v>3.3344814389590507</v>
      </c>
      <c r="D466" s="162">
        <f t="shared" si="1578"/>
        <v>3.1109287472794089</v>
      </c>
      <c r="E466" s="162">
        <f t="shared" si="1578"/>
        <v>2.4677681214783687</v>
      </c>
      <c r="F466" s="162">
        <f t="shared" si="1578"/>
        <v>2.5383251966790015</v>
      </c>
      <c r="G466" s="162">
        <f t="shared" si="1562"/>
        <v>2.3936698927543811</v>
      </c>
      <c r="H466" s="185">
        <f t="shared" si="1574"/>
        <v>4.0709363343238287</v>
      </c>
      <c r="I466" s="186"/>
      <c r="J466" s="130"/>
      <c r="K466" s="2"/>
      <c r="L466" s="136" t="s">
        <v>9</v>
      </c>
      <c r="M466" s="162">
        <f t="shared" ref="M466:S466" si="1579">+M305/M144</f>
        <v>2.9157217619954579</v>
      </c>
      <c r="N466" s="162">
        <f t="shared" si="1579"/>
        <v>3.213532411513941</v>
      </c>
      <c r="O466" s="162">
        <f t="shared" si="1579"/>
        <v>3.2146855588192809</v>
      </c>
      <c r="P466" s="162">
        <f t="shared" si="1579"/>
        <v>2.7624660450191416</v>
      </c>
      <c r="Q466" s="162">
        <f t="shared" si="1579"/>
        <v>2.286899528556392</v>
      </c>
      <c r="R466" s="162">
        <f t="shared" si="1579"/>
        <v>2.8188746617433216</v>
      </c>
      <c r="S466" s="185">
        <f t="shared" si="1579"/>
        <v>3.1763306569422296</v>
      </c>
      <c r="T466" s="186"/>
      <c r="U466" s="150"/>
      <c r="V466" s="130"/>
    </row>
    <row r="467" spans="1:22" ht="25.5" x14ac:dyDescent="0.25">
      <c r="A467" s="137" t="s">
        <v>13</v>
      </c>
      <c r="B467" s="187">
        <f t="shared" ref="B467:F467" si="1580">+B306/B145</f>
        <v>2.9157217619954587</v>
      </c>
      <c r="C467" s="187">
        <f t="shared" si="1580"/>
        <v>3.213532411513941</v>
      </c>
      <c r="D467" s="187">
        <f t="shared" si="1580"/>
        <v>3.2146855588192809</v>
      </c>
      <c r="E467" s="187">
        <f t="shared" si="1580"/>
        <v>2.7624660450191416</v>
      </c>
      <c r="F467" s="187">
        <f t="shared" si="1580"/>
        <v>2.286899528556392</v>
      </c>
      <c r="G467" s="187">
        <f t="shared" si="1562"/>
        <v>2.8188746617433216</v>
      </c>
      <c r="H467" s="188">
        <f t="shared" ref="H467" si="1581">+H306/H145</f>
        <v>3.1763306569422296</v>
      </c>
      <c r="I467" s="188"/>
      <c r="J467" s="140"/>
      <c r="K467" s="3"/>
      <c r="L467" s="137" t="s">
        <v>14</v>
      </c>
      <c r="M467" s="187">
        <f t="shared" ref="M467:T467" si="1582">+M306/M145</f>
        <v>2.8980664140010464</v>
      </c>
      <c r="N467" s="187">
        <f t="shared" si="1582"/>
        <v>3.0431763379360488</v>
      </c>
      <c r="O467" s="187">
        <f t="shared" si="1582"/>
        <v>3.286473611396262</v>
      </c>
      <c r="P467" s="187">
        <f t="shared" si="1582"/>
        <v>2.9511116555007124</v>
      </c>
      <c r="Q467" s="187">
        <f t="shared" si="1582"/>
        <v>2.4137910032774719</v>
      </c>
      <c r="R467" s="187">
        <f t="shared" si="1582"/>
        <v>2.6130182815712519</v>
      </c>
      <c r="S467" s="188">
        <f t="shared" si="1582"/>
        <v>2.9289451921592162</v>
      </c>
      <c r="T467" s="189">
        <f t="shared" si="1582"/>
        <v>3.5260925220973176</v>
      </c>
      <c r="U467" s="152">
        <f>+S467/R467-1</f>
        <v>0.1209049752219844</v>
      </c>
      <c r="V467" s="160">
        <f>+POWER(S467/N467,0.2)-1</f>
        <v>-7.6226912823156301E-3</v>
      </c>
    </row>
    <row r="468" spans="1:22" ht="25.5" x14ac:dyDescent="0.25">
      <c r="A468" s="138" t="s">
        <v>15</v>
      </c>
      <c r="B468" s="141">
        <f>+B467/B$485</f>
        <v>0.84146908457248826</v>
      </c>
      <c r="C468" s="141">
        <f t="shared" ref="C468" si="1583">+C467/C$485</f>
        <v>0.85192929753741675</v>
      </c>
      <c r="D468" s="141">
        <f t="shared" ref="D468" si="1584">+D467/D$485</f>
        <v>0.8450017035287043</v>
      </c>
      <c r="E468" s="141">
        <f t="shared" ref="E468" si="1585">+E467/E$485</f>
        <v>0.81237191807591669</v>
      </c>
      <c r="F468" s="141">
        <f t="shared" ref="F468:G468" si="1586">+F467/F$485</f>
        <v>0.83171434782729992</v>
      </c>
      <c r="G468" s="141">
        <f t="shared" si="1586"/>
        <v>0.92157576808931807</v>
      </c>
      <c r="H468" s="142">
        <f t="shared" ref="H468" si="1587">+H467/H$485</f>
        <v>0.97778591674099435</v>
      </c>
      <c r="I468" s="142"/>
      <c r="J468" s="143"/>
      <c r="K468" s="3"/>
      <c r="L468" s="138" t="s">
        <v>15</v>
      </c>
      <c r="M468" s="141">
        <f t="shared" ref="M468" si="1588">+M467/M$485</f>
        <v>0.85006823716055957</v>
      </c>
      <c r="N468" s="141">
        <f t="shared" ref="N468" si="1589">+N467/N$485</f>
        <v>0.84162476690794186</v>
      </c>
      <c r="O468" s="141">
        <f t="shared" ref="O468" si="1590">+O467/O$485</f>
        <v>0.85161353934255302</v>
      </c>
      <c r="P468" s="141">
        <f t="shared" ref="P468" si="1591">+P467/P$485</f>
        <v>0.82205765552063415</v>
      </c>
      <c r="Q468" s="141">
        <f t="shared" ref="Q468:T468" si="1592">+Q467/Q$485</f>
        <v>0.80407540162032509</v>
      </c>
      <c r="R468" s="141">
        <f t="shared" si="1592"/>
        <v>0.90180013519387847</v>
      </c>
      <c r="S468" s="142">
        <f t="shared" si="1592"/>
        <v>0.93084415447546931</v>
      </c>
      <c r="T468" s="244">
        <f t="shared" si="1592"/>
        <v>1.0539769289556558</v>
      </c>
      <c r="U468" s="151"/>
      <c r="V468" s="143"/>
    </row>
    <row r="469" spans="1:22" ht="26.25" thickBot="1" x14ac:dyDescent="0.3">
      <c r="A469" s="139" t="s">
        <v>12</v>
      </c>
      <c r="B469" s="144"/>
      <c r="C469" s="145">
        <f>+C467/B467-1</f>
        <v>0.10213959829783859</v>
      </c>
      <c r="D469" s="145">
        <f t="shared" ref="D469" si="1593">+D467/C467-1</f>
        <v>3.5884103773420328E-4</v>
      </c>
      <c r="E469" s="145">
        <f t="shared" ref="E469" si="1594">+E467/D467-1</f>
        <v>-0.14067301623311323</v>
      </c>
      <c r="F469" s="145">
        <f t="shared" ref="F469:H469" si="1595">+F467/E467-1</f>
        <v>-0.17215289118945687</v>
      </c>
      <c r="G469" s="145">
        <f t="shared" si="1595"/>
        <v>0.23261849790259026</v>
      </c>
      <c r="H469" s="146">
        <f t="shared" si="1595"/>
        <v>0.1268080486337908</v>
      </c>
      <c r="I469" s="146"/>
      <c r="J469" s="148"/>
      <c r="K469" s="2"/>
      <c r="L469" s="139" t="s">
        <v>12</v>
      </c>
      <c r="M469" s="144"/>
      <c r="N469" s="145">
        <f>+N467/M467-1</f>
        <v>5.0071290027706716E-2</v>
      </c>
      <c r="O469" s="145">
        <f t="shared" ref="O469" si="1596">+O467/N467-1</f>
        <v>7.994846385576948E-2</v>
      </c>
      <c r="P469" s="145">
        <f t="shared" ref="P469" si="1597">+P467/O467-1</f>
        <v>-0.10204310015837026</v>
      </c>
      <c r="Q469" s="145">
        <f t="shared" ref="Q469" si="1598">+Q467/P467-1</f>
        <v>-0.18207398260303165</v>
      </c>
      <c r="R469" s="145">
        <f t="shared" ref="R469" si="1599">+R467/Q467-1</f>
        <v>8.2537087106243634E-2</v>
      </c>
      <c r="S469" s="146">
        <f t="shared" ref="S469" si="1600">+S467/R467-1</f>
        <v>0.1209049752219844</v>
      </c>
      <c r="T469" s="159">
        <f t="shared" ref="T469" si="1601">+T467/S467-1</f>
        <v>0.20387794607309973</v>
      </c>
      <c r="U469" s="147"/>
      <c r="V469" s="148"/>
    </row>
    <row r="470" spans="1:22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2" ht="15.75" thickBot="1" x14ac:dyDescent="0.3">
      <c r="A471" s="290" t="s">
        <v>98</v>
      </c>
      <c r="B471" s="291"/>
      <c r="C471" s="291"/>
      <c r="D471" s="291"/>
      <c r="E471" s="291"/>
      <c r="F471" s="291"/>
      <c r="G471" s="291"/>
      <c r="H471" s="291"/>
      <c r="I471" s="291"/>
      <c r="J471" s="292"/>
      <c r="K471" s="2"/>
      <c r="L471" s="290" t="s">
        <v>99</v>
      </c>
      <c r="M471" s="291"/>
      <c r="N471" s="291"/>
      <c r="O471" s="291"/>
      <c r="P471" s="291"/>
      <c r="Q471" s="291"/>
      <c r="R471" s="291"/>
      <c r="S471" s="291"/>
      <c r="T471" s="291"/>
      <c r="U471" s="291"/>
      <c r="V471" s="292"/>
    </row>
    <row r="472" spans="1:22" ht="38.25" x14ac:dyDescent="0.25">
      <c r="A472" s="131"/>
      <c r="B472" s="132">
        <v>2016</v>
      </c>
      <c r="C472" s="132">
        <f>+B472+1</f>
        <v>2017</v>
      </c>
      <c r="D472" s="132">
        <f t="shared" ref="D472" si="1602">+C472+1</f>
        <v>2018</v>
      </c>
      <c r="E472" s="132">
        <f t="shared" ref="E472" si="1603">+D472+1</f>
        <v>2019</v>
      </c>
      <c r="F472" s="132">
        <f t="shared" ref="F472" si="1604">+E472+1</f>
        <v>2020</v>
      </c>
      <c r="G472" s="132">
        <f t="shared" ref="G472" si="1605">+F472+1</f>
        <v>2021</v>
      </c>
      <c r="H472" s="133">
        <v>2022</v>
      </c>
      <c r="I472" s="134">
        <v>2023</v>
      </c>
      <c r="J472" s="135" t="s">
        <v>16</v>
      </c>
      <c r="K472" s="2"/>
      <c r="L472" s="131"/>
      <c r="M472" s="132">
        <v>2016</v>
      </c>
      <c r="N472" s="132">
        <f>+M472+1</f>
        <v>2017</v>
      </c>
      <c r="O472" s="132">
        <f t="shared" ref="O472" si="1606">+N472+1</f>
        <v>2018</v>
      </c>
      <c r="P472" s="132">
        <f t="shared" ref="P472" si="1607">+O472+1</f>
        <v>2019</v>
      </c>
      <c r="Q472" s="132">
        <f t="shared" ref="Q472" si="1608">+P472+1</f>
        <v>2020</v>
      </c>
      <c r="R472" s="132">
        <f t="shared" ref="R472" si="1609">+Q472+1</f>
        <v>2021</v>
      </c>
      <c r="S472" s="133">
        <v>2022</v>
      </c>
      <c r="T472" s="134">
        <v>2023</v>
      </c>
      <c r="U472" s="149" t="s">
        <v>16</v>
      </c>
      <c r="V472" s="135" t="s">
        <v>21</v>
      </c>
    </row>
    <row r="473" spans="1:22" x14ac:dyDescent="0.25">
      <c r="A473" s="136" t="s">
        <v>10</v>
      </c>
      <c r="B473" s="162">
        <f>+B312/B151</f>
        <v>3.0569093015356459</v>
      </c>
      <c r="C473" s="162">
        <f t="shared" ref="C473:H475" si="1610">+C312/C151</f>
        <v>3.2503121134211623</v>
      </c>
      <c r="D473" s="162">
        <f t="shared" si="1610"/>
        <v>3.8530159565141151</v>
      </c>
      <c r="E473" s="162">
        <f t="shared" si="1610"/>
        <v>3.3188884100154095</v>
      </c>
      <c r="F473" s="162">
        <f t="shared" si="1610"/>
        <v>2.7543138619263829</v>
      </c>
      <c r="G473" s="162">
        <f t="shared" si="1610"/>
        <v>2.8243302477889798</v>
      </c>
      <c r="H473" s="185">
        <f t="shared" si="1610"/>
        <v>2.9100175659961898</v>
      </c>
      <c r="I473" s="186">
        <f t="shared" ref="I473" si="1611">+I312/I151</f>
        <v>3.4207961296289708</v>
      </c>
      <c r="J473" s="130">
        <f>+I473/H473-1</f>
        <v>0.17552422006013746</v>
      </c>
      <c r="K473" s="2"/>
      <c r="L473" s="136" t="s">
        <v>10</v>
      </c>
      <c r="M473" s="162">
        <f>+M312/M151</f>
        <v>3.349832654635895</v>
      </c>
      <c r="N473" s="162">
        <f t="shared" ref="N473:T473" si="1612">+N312/N151</f>
        <v>3.4788410469416493</v>
      </c>
      <c r="O473" s="162">
        <f t="shared" si="1612"/>
        <v>3.8254850457777003</v>
      </c>
      <c r="P473" s="162">
        <f t="shared" si="1612"/>
        <v>3.7592523812133285</v>
      </c>
      <c r="Q473" s="162">
        <f t="shared" si="1612"/>
        <v>3.3470233969728773</v>
      </c>
      <c r="R473" s="162">
        <f t="shared" si="1612"/>
        <v>2.754855147085522</v>
      </c>
      <c r="S473" s="185">
        <f t="shared" si="1612"/>
        <v>3.0668512922974895</v>
      </c>
      <c r="T473" s="186">
        <f t="shared" si="1612"/>
        <v>3.282957449725258</v>
      </c>
      <c r="U473" s="150">
        <f>+T473/S473-1</f>
        <v>7.0465156876216017E-2</v>
      </c>
      <c r="V473" s="130">
        <f>+POWER(T473/O473,0.2)-1</f>
        <v>-3.0125035324261806E-2</v>
      </c>
    </row>
    <row r="474" spans="1:22" x14ac:dyDescent="0.25">
      <c r="A474" s="136" t="s">
        <v>11</v>
      </c>
      <c r="B474" s="162">
        <f t="shared" ref="B474:G474" si="1613">+B313/B152</f>
        <v>3.2250881003350749</v>
      </c>
      <c r="C474" s="162">
        <f t="shared" si="1613"/>
        <v>3.6124982402093528</v>
      </c>
      <c r="D474" s="162">
        <f t="shared" si="1613"/>
        <v>3.8384550847520544</v>
      </c>
      <c r="E474" s="162">
        <f t="shared" si="1613"/>
        <v>3.4574206728904295</v>
      </c>
      <c r="F474" s="162">
        <f t="shared" si="1613"/>
        <v>2.8110514556307731</v>
      </c>
      <c r="G474" s="162">
        <f t="shared" si="1613"/>
        <v>2.9187492442258858</v>
      </c>
      <c r="H474" s="185">
        <f t="shared" si="1610"/>
        <v>3.1860995361270543</v>
      </c>
      <c r="I474" s="186">
        <f t="shared" ref="I474:I479" si="1614">+I313/I152</f>
        <v>3.3264406382895713</v>
      </c>
      <c r="J474" s="130">
        <f>+I474/H474-1</f>
        <v>4.4047934024406654E-2</v>
      </c>
      <c r="K474" s="2"/>
      <c r="L474" s="136" t="s">
        <v>11</v>
      </c>
      <c r="M474" s="162">
        <f t="shared" ref="M474:T479" si="1615">+M313/M152</f>
        <v>3.3414272313098046</v>
      </c>
      <c r="N474" s="162">
        <f t="shared" si="1615"/>
        <v>3.5063194909069586</v>
      </c>
      <c r="O474" s="162">
        <f t="shared" si="1615"/>
        <v>3.8396819235109163</v>
      </c>
      <c r="P474" s="162">
        <f t="shared" si="1615"/>
        <v>3.7304434877259922</v>
      </c>
      <c r="Q474" s="162">
        <f t="shared" si="1615"/>
        <v>3.2949747434914509</v>
      </c>
      <c r="R474" s="162">
        <f t="shared" si="1615"/>
        <v>2.7634525966345689</v>
      </c>
      <c r="S474" s="185">
        <f t="shared" si="1615"/>
        <v>3.0866260337724283</v>
      </c>
      <c r="T474" s="186">
        <f t="shared" si="1615"/>
        <v>3.2937531756590555</v>
      </c>
      <c r="U474" s="150">
        <f t="shared" ref="U474" si="1616">+T474/S474-1</f>
        <v>6.7104709031913234E-2</v>
      </c>
      <c r="V474" s="130">
        <f t="shared" ref="V474" si="1617">+POWER(T474/O474,0.2)-1</f>
        <v>-3.020674236391474E-2</v>
      </c>
    </row>
    <row r="475" spans="1:22" x14ac:dyDescent="0.25">
      <c r="A475" s="136" t="s">
        <v>0</v>
      </c>
      <c r="B475" s="162">
        <f t="shared" ref="B475:G475" si="1618">+B314/B153</f>
        <v>3.3418130564100341</v>
      </c>
      <c r="C475" s="162">
        <f t="shared" si="1618"/>
        <v>3.8710098610990213</v>
      </c>
      <c r="D475" s="162">
        <f t="shared" si="1618"/>
        <v>3.9976500242874589</v>
      </c>
      <c r="E475" s="162">
        <f t="shared" si="1618"/>
        <v>3.5008802654905256</v>
      </c>
      <c r="F475" s="162">
        <f t="shared" si="1618"/>
        <v>3.1034724863236112</v>
      </c>
      <c r="G475" s="162">
        <f t="shared" si="1618"/>
        <v>2.9276743361636761</v>
      </c>
      <c r="H475" s="185">
        <f t="shared" si="1610"/>
        <v>3.1202328615133212</v>
      </c>
      <c r="I475" s="186">
        <f t="shared" si="1614"/>
        <v>3.434441101359921</v>
      </c>
      <c r="J475" s="130">
        <f>+I475/H475-1</f>
        <v>0.10070025340807676</v>
      </c>
      <c r="K475" s="2"/>
      <c r="L475" s="136" t="s">
        <v>0</v>
      </c>
      <c r="M475" s="162">
        <f t="shared" ref="M475:S475" si="1619">+M314/M153</f>
        <v>3.3579147895088206</v>
      </c>
      <c r="N475" s="162">
        <f t="shared" si="1619"/>
        <v>3.5490770058991079</v>
      </c>
      <c r="O475" s="162">
        <f t="shared" si="1619"/>
        <v>3.8495600261040628</v>
      </c>
      <c r="P475" s="162">
        <f t="shared" si="1619"/>
        <v>3.6914079869698391</v>
      </c>
      <c r="Q475" s="162">
        <f t="shared" si="1619"/>
        <v>3.2646843817390989</v>
      </c>
      <c r="R475" s="162">
        <f t="shared" si="1619"/>
        <v>2.7562705419464359</v>
      </c>
      <c r="S475" s="185">
        <f t="shared" si="1619"/>
        <v>3.1037950290491501</v>
      </c>
      <c r="T475" s="186">
        <f t="shared" si="1615"/>
        <v>3.3221374073708496</v>
      </c>
      <c r="U475" s="150">
        <f t="shared" ref="U475" si="1620">+T475/S475-1</f>
        <v>7.034690637692953E-2</v>
      </c>
      <c r="V475" s="130">
        <f t="shared" ref="V475" si="1621">+POWER(T475/O475,0.2)-1</f>
        <v>-2.904008908258171E-2</v>
      </c>
    </row>
    <row r="476" spans="1:22" x14ac:dyDescent="0.25">
      <c r="A476" s="136" t="s">
        <v>1</v>
      </c>
      <c r="B476" s="162">
        <f t="shared" ref="B476:H476" si="1622">+B315/B154</f>
        <v>3.5894914710447834</v>
      </c>
      <c r="C476" s="162">
        <f t="shared" si="1622"/>
        <v>3.792632301506881</v>
      </c>
      <c r="D476" s="162">
        <f t="shared" si="1622"/>
        <v>3.8669309874860613</v>
      </c>
      <c r="E476" s="162">
        <f t="shared" si="1622"/>
        <v>3.5235979203160945</v>
      </c>
      <c r="F476" s="162">
        <f t="shared" si="1622"/>
        <v>2.8748514908174805</v>
      </c>
      <c r="G476" s="162">
        <f t="shared" si="1622"/>
        <v>3.0414281681929021</v>
      </c>
      <c r="H476" s="185">
        <f t="shared" si="1622"/>
        <v>2.9695736487040123</v>
      </c>
      <c r="I476" s="186">
        <f t="shared" si="1614"/>
        <v>3.4303467714383329</v>
      </c>
      <c r="J476" s="130">
        <f>+I476/H476-1</f>
        <v>0.15516473987281376</v>
      </c>
      <c r="K476" s="2"/>
      <c r="L476" s="136" t="s">
        <v>1</v>
      </c>
      <c r="M476" s="162">
        <f t="shared" ref="M476:S476" si="1623">+M315/M154</f>
        <v>3.3962471088372461</v>
      </c>
      <c r="N476" s="162">
        <f t="shared" si="1623"/>
        <v>3.5633743732326999</v>
      </c>
      <c r="O476" s="162">
        <f t="shared" si="1623"/>
        <v>3.8554145273528104</v>
      </c>
      <c r="P476" s="162">
        <f t="shared" si="1623"/>
        <v>3.664141906803879</v>
      </c>
      <c r="Q476" s="162">
        <f t="shared" si="1623"/>
        <v>3.2070325487853335</v>
      </c>
      <c r="R476" s="162">
        <f t="shared" si="1623"/>
        <v>2.7699915560300137</v>
      </c>
      <c r="S476" s="185">
        <f t="shared" si="1623"/>
        <v>3.097682900566789</v>
      </c>
      <c r="T476" s="186">
        <f t="shared" si="1615"/>
        <v>3.3660674577097307</v>
      </c>
      <c r="U476" s="150">
        <f t="shared" ref="U476:U479" si="1624">+T476/S476-1</f>
        <v>8.664042310264719E-2</v>
      </c>
      <c r="V476" s="130">
        <f t="shared" ref="V476:V479" si="1625">+POWER(T476/O476,0.2)-1</f>
        <v>-2.6781519570902246E-2</v>
      </c>
    </row>
    <row r="477" spans="1:22" x14ac:dyDescent="0.25">
      <c r="A477" s="136" t="s">
        <v>2</v>
      </c>
      <c r="B477" s="162">
        <f t="shared" ref="B477:H477" si="1626">+B316/B155</f>
        <v>3.5796584646445302</v>
      </c>
      <c r="C477" s="162">
        <f t="shared" si="1626"/>
        <v>3.9548708688851875</v>
      </c>
      <c r="D477" s="162">
        <f t="shared" si="1626"/>
        <v>4.0441763561055941</v>
      </c>
      <c r="E477" s="162">
        <f t="shared" si="1626"/>
        <v>3.6497138537954865</v>
      </c>
      <c r="F477" s="162">
        <f t="shared" si="1626"/>
        <v>2.5480760483944325</v>
      </c>
      <c r="G477" s="162">
        <f t="shared" si="1626"/>
        <v>2.9982562179596441</v>
      </c>
      <c r="H477" s="185">
        <f t="shared" si="1626"/>
        <v>3.5795720755895677</v>
      </c>
      <c r="I477" s="186">
        <f t="shared" si="1614"/>
        <v>3.507641171564539</v>
      </c>
      <c r="J477" s="130">
        <f t="shared" ref="J477:J479" si="1627">+I477/H477-1</f>
        <v>-2.0094833266677936E-2</v>
      </c>
      <c r="K477" s="2"/>
      <c r="L477" s="136" t="s">
        <v>2</v>
      </c>
      <c r="M477" s="162">
        <f t="shared" ref="M477:S477" si="1628">+M316/M155</f>
        <v>3.4222322713294311</v>
      </c>
      <c r="N477" s="162">
        <f t="shared" si="1628"/>
        <v>3.5919790726173324</v>
      </c>
      <c r="O477" s="162">
        <f t="shared" si="1628"/>
        <v>3.8630222536794547</v>
      </c>
      <c r="P477" s="162">
        <f t="shared" si="1628"/>
        <v>3.633267162534997</v>
      </c>
      <c r="Q477" s="162">
        <f t="shared" si="1628"/>
        <v>3.106391360010504</v>
      </c>
      <c r="R477" s="162">
        <f t="shared" si="1628"/>
        <v>2.8075599150902275</v>
      </c>
      <c r="S477" s="185">
        <f t="shared" si="1628"/>
        <v>3.1423403160278225</v>
      </c>
      <c r="T477" s="186">
        <f t="shared" si="1615"/>
        <v>3.3574493002219148</v>
      </c>
      <c r="U477" s="150">
        <f t="shared" si="1624"/>
        <v>6.8455024777840601E-2</v>
      </c>
      <c r="V477" s="130">
        <f t="shared" si="1625"/>
        <v>-2.7663809292461372E-2</v>
      </c>
    </row>
    <row r="478" spans="1:22" x14ac:dyDescent="0.25">
      <c r="A478" s="136" t="s">
        <v>3</v>
      </c>
      <c r="B478" s="162">
        <f t="shared" ref="B478:H484" si="1629">+B317/B156</f>
        <v>3.523461302543065</v>
      </c>
      <c r="C478" s="162">
        <f t="shared" si="1629"/>
        <v>3.6259470289900442</v>
      </c>
      <c r="D478" s="162">
        <f t="shared" si="1629"/>
        <v>3.9428594935927759</v>
      </c>
      <c r="E478" s="162">
        <f t="shared" si="1629"/>
        <v>3.6968343102293999</v>
      </c>
      <c r="F478" s="162">
        <f t="shared" si="1629"/>
        <v>2.5830047158790181</v>
      </c>
      <c r="G478" s="162">
        <f t="shared" si="1629"/>
        <v>3.2357016907849858</v>
      </c>
      <c r="H478" s="185">
        <f t="shared" si="1629"/>
        <v>3.3540680560978071</v>
      </c>
      <c r="I478" s="186">
        <f t="shared" si="1614"/>
        <v>4.0247733596625084</v>
      </c>
      <c r="J478" s="130">
        <f t="shared" si="1627"/>
        <v>0.19996770856969848</v>
      </c>
      <c r="K478" s="2"/>
      <c r="L478" s="136" t="s">
        <v>3</v>
      </c>
      <c r="M478" s="162">
        <f t="shared" ref="M478:S478" si="1630">+M317/M156</f>
        <v>3.4269102670434433</v>
      </c>
      <c r="N478" s="162">
        <f t="shared" si="1630"/>
        <v>3.6001133656089803</v>
      </c>
      <c r="O478" s="162">
        <f t="shared" si="1630"/>
        <v>3.8911955171411194</v>
      </c>
      <c r="P478" s="162">
        <f t="shared" si="1630"/>
        <v>3.6158675799086764</v>
      </c>
      <c r="Q478" s="162">
        <f t="shared" si="1630"/>
        <v>3.0217376014898187</v>
      </c>
      <c r="R478" s="162">
        <f t="shared" si="1630"/>
        <v>2.861715078703202</v>
      </c>
      <c r="S478" s="185">
        <f t="shared" si="1630"/>
        <v>3.1526246617823892</v>
      </c>
      <c r="T478" s="186">
        <f t="shared" si="1615"/>
        <v>3.4027638946309868</v>
      </c>
      <c r="U478" s="150">
        <f t="shared" si="1624"/>
        <v>7.9343169480624809E-2</v>
      </c>
      <c r="V478" s="130">
        <f t="shared" si="1625"/>
        <v>-2.646907314150837E-2</v>
      </c>
    </row>
    <row r="479" spans="1:22" x14ac:dyDescent="0.25">
      <c r="A479" s="136" t="s">
        <v>4</v>
      </c>
      <c r="B479" s="162">
        <f t="shared" ref="B479:F479" si="1631">+B318/B157</f>
        <v>3.5341814829745917</v>
      </c>
      <c r="C479" s="162">
        <f t="shared" si="1631"/>
        <v>3.7790540871867799</v>
      </c>
      <c r="D479" s="162">
        <f t="shared" si="1631"/>
        <v>3.6712020713629938</v>
      </c>
      <c r="E479" s="162">
        <f t="shared" si="1631"/>
        <v>3.5201720298650838</v>
      </c>
      <c r="F479" s="162">
        <f t="shared" si="1631"/>
        <v>2.727207878415598</v>
      </c>
      <c r="G479" s="162">
        <f t="shared" si="1629"/>
        <v>3.2831927889883024</v>
      </c>
      <c r="H479" s="185">
        <f t="shared" ref="H479" si="1632">+H318/H157</f>
        <v>3.4548438492039724</v>
      </c>
      <c r="I479" s="186">
        <f t="shared" si="1614"/>
        <v>3.5650602164950547</v>
      </c>
      <c r="J479" s="130">
        <f t="shared" si="1627"/>
        <v>3.1901982289728403E-2</v>
      </c>
      <c r="K479" s="2"/>
      <c r="L479" s="136" t="s">
        <v>4</v>
      </c>
      <c r="M479" s="162">
        <f t="shared" ref="M479:S479" si="1633">+M318/M157</f>
        <v>3.4184294088240574</v>
      </c>
      <c r="N479" s="162">
        <f t="shared" si="1633"/>
        <v>3.6191343929645554</v>
      </c>
      <c r="O479" s="162">
        <f t="shared" si="1633"/>
        <v>3.8785250428113369</v>
      </c>
      <c r="P479" s="162">
        <f t="shared" si="1633"/>
        <v>3.6020791396179139</v>
      </c>
      <c r="Q479" s="162">
        <f t="shared" si="1633"/>
        <v>2.9523343450476549</v>
      </c>
      <c r="R479" s="162">
        <f t="shared" si="1633"/>
        <v>2.9097354623450911</v>
      </c>
      <c r="S479" s="185">
        <f t="shared" si="1633"/>
        <v>3.1609713836944948</v>
      </c>
      <c r="T479" s="186">
        <f t="shared" si="1615"/>
        <v>3.4105331885136869</v>
      </c>
      <c r="U479" s="150">
        <f t="shared" si="1624"/>
        <v>7.8950985164411014E-2</v>
      </c>
      <c r="V479" s="130">
        <f t="shared" si="1625"/>
        <v>-2.538938763059817E-2</v>
      </c>
    </row>
    <row r="480" spans="1:22" x14ac:dyDescent="0.25">
      <c r="A480" s="136" t="s">
        <v>5</v>
      </c>
      <c r="B480" s="162">
        <f t="shared" ref="B480:F480" si="1634">+B319/B158</f>
        <v>3.4757646077295803</v>
      </c>
      <c r="C480" s="162">
        <f t="shared" si="1634"/>
        <v>3.7402052238805967</v>
      </c>
      <c r="D480" s="162">
        <f t="shared" si="1634"/>
        <v>3.9436002779204302</v>
      </c>
      <c r="E480" s="162">
        <f t="shared" si="1634"/>
        <v>3.4358701683003519</v>
      </c>
      <c r="F480" s="162">
        <f t="shared" si="1634"/>
        <v>2.6084723485997374</v>
      </c>
      <c r="G480" s="162">
        <f t="shared" si="1629"/>
        <v>3.1618233012803492</v>
      </c>
      <c r="H480" s="185">
        <f t="shared" ref="H480" si="1635">+H319/H158</f>
        <v>3.4106671549341065</v>
      </c>
      <c r="I480" s="186"/>
      <c r="J480" s="130"/>
      <c r="K480" s="2"/>
      <c r="L480" s="136" t="s">
        <v>5</v>
      </c>
      <c r="M480" s="162">
        <f t="shared" ref="M480:S480" si="1636">+M319/M158</f>
        <v>3.4240655058827376</v>
      </c>
      <c r="N480" s="162">
        <f t="shared" si="1636"/>
        <v>3.6483881629848831</v>
      </c>
      <c r="O480" s="162">
        <f t="shared" si="1636"/>
        <v>3.9008583839555735</v>
      </c>
      <c r="P480" s="162">
        <f t="shared" si="1636"/>
        <v>3.5518797923531302</v>
      </c>
      <c r="Q480" s="162">
        <f t="shared" si="1636"/>
        <v>2.8739096572242331</v>
      </c>
      <c r="R480" s="162">
        <f t="shared" si="1636"/>
        <v>2.9590723265895686</v>
      </c>
      <c r="S480" s="185">
        <f t="shared" si="1636"/>
        <v>3.1831115529632501</v>
      </c>
      <c r="T480" s="186"/>
      <c r="U480" s="150"/>
      <c r="V480" s="130"/>
    </row>
    <row r="481" spans="1:22" x14ac:dyDescent="0.25">
      <c r="A481" s="136" t="s">
        <v>6</v>
      </c>
      <c r="B481" s="162">
        <f t="shared" ref="B481:F481" si="1637">+B320/B159</f>
        <v>3.69212537928883</v>
      </c>
      <c r="C481" s="162">
        <f t="shared" si="1637"/>
        <v>3.8999787845474354</v>
      </c>
      <c r="D481" s="162">
        <f t="shared" si="1637"/>
        <v>3.7714666739242846</v>
      </c>
      <c r="E481" s="162">
        <f t="shared" si="1637"/>
        <v>3.4379294695192497</v>
      </c>
      <c r="F481" s="162">
        <f t="shared" si="1637"/>
        <v>2.7785895044443794</v>
      </c>
      <c r="G481" s="162">
        <f t="shared" si="1629"/>
        <v>3.3878521157814898</v>
      </c>
      <c r="H481" s="185">
        <f t="shared" ref="H481" si="1638">+H320/H159</f>
        <v>3.1763084492401195</v>
      </c>
      <c r="I481" s="186"/>
      <c r="J481" s="130"/>
      <c r="K481" s="2"/>
      <c r="L481" s="136" t="s">
        <v>6</v>
      </c>
      <c r="M481" s="162">
        <f t="shared" ref="M481:S481" si="1639">+M320/M159</f>
        <v>3.4324093026670712</v>
      </c>
      <c r="N481" s="162">
        <f t="shared" si="1639"/>
        <v>3.6637293465753702</v>
      </c>
      <c r="O481" s="162">
        <f t="shared" si="1639"/>
        <v>3.8909111600390078</v>
      </c>
      <c r="P481" s="162">
        <f t="shared" si="1639"/>
        <v>3.5277565247370144</v>
      </c>
      <c r="Q481" s="162">
        <f t="shared" si="1639"/>
        <v>2.8295376370034466</v>
      </c>
      <c r="R481" s="162">
        <f t="shared" si="1639"/>
        <v>3.011873417549773</v>
      </c>
      <c r="S481" s="185">
        <f t="shared" si="1639"/>
        <v>3.1639804260209567</v>
      </c>
      <c r="T481" s="186"/>
      <c r="U481" s="150"/>
      <c r="V481" s="130"/>
    </row>
    <row r="482" spans="1:22" x14ac:dyDescent="0.25">
      <c r="A482" s="136" t="s">
        <v>7</v>
      </c>
      <c r="B482" s="162">
        <f t="shared" ref="B482:F482" si="1640">+B321/B160</f>
        <v>3.4573090257408485</v>
      </c>
      <c r="C482" s="162">
        <f t="shared" si="1640"/>
        <v>3.9031209686795818</v>
      </c>
      <c r="D482" s="162">
        <f t="shared" si="1640"/>
        <v>3.6205722250674492</v>
      </c>
      <c r="E482" s="162">
        <f t="shared" si="1640"/>
        <v>3.1818701254178214</v>
      </c>
      <c r="F482" s="162">
        <f t="shared" si="1640"/>
        <v>2.6839070002927006</v>
      </c>
      <c r="G482" s="162">
        <f t="shared" si="1629"/>
        <v>3.0769300091470693</v>
      </c>
      <c r="H482" s="185">
        <f t="shared" ref="H482:H484" si="1641">+H321/H160</f>
        <v>3.3507738773585434</v>
      </c>
      <c r="I482" s="186"/>
      <c r="J482" s="130"/>
      <c r="K482" s="2"/>
      <c r="L482" s="136" t="s">
        <v>7</v>
      </c>
      <c r="M482" s="162">
        <f t="shared" ref="M482:S482" si="1642">+M321/M160</f>
        <v>3.4263727664937695</v>
      </c>
      <c r="N482" s="162">
        <f t="shared" si="1642"/>
        <v>3.7056319778554672</v>
      </c>
      <c r="O482" s="162">
        <f t="shared" si="1642"/>
        <v>3.8629022742111845</v>
      </c>
      <c r="P482" s="162">
        <f t="shared" si="1642"/>
        <v>3.4847414281382489</v>
      </c>
      <c r="Q482" s="162">
        <f t="shared" si="1642"/>
        <v>2.7859366190172854</v>
      </c>
      <c r="R482" s="162">
        <f t="shared" si="1642"/>
        <v>3.0489968666501679</v>
      </c>
      <c r="S482" s="185">
        <f t="shared" si="1642"/>
        <v>3.1853706787228728</v>
      </c>
      <c r="T482" s="186"/>
      <c r="U482" s="150"/>
      <c r="V482" s="130"/>
    </row>
    <row r="483" spans="1:22" x14ac:dyDescent="0.25">
      <c r="A483" s="136" t="s">
        <v>8</v>
      </c>
      <c r="B483" s="162">
        <f t="shared" ref="B483:F483" si="1643">+B322/B161</f>
        <v>3.7229398549984687</v>
      </c>
      <c r="C483" s="162">
        <f t="shared" si="1643"/>
        <v>3.9135745411329723</v>
      </c>
      <c r="D483" s="162">
        <f t="shared" si="1643"/>
        <v>3.7501527930570839</v>
      </c>
      <c r="E483" s="162">
        <f t="shared" si="1643"/>
        <v>3.2570846825912656</v>
      </c>
      <c r="F483" s="162">
        <f t="shared" si="1643"/>
        <v>2.8228651427564819</v>
      </c>
      <c r="G483" s="162">
        <f t="shared" si="1629"/>
        <v>3.051982988317278</v>
      </c>
      <c r="H483" s="185">
        <f t="shared" si="1641"/>
        <v>3.0446688654035965</v>
      </c>
      <c r="I483" s="186"/>
      <c r="J483" s="130"/>
      <c r="K483" s="2"/>
      <c r="L483" s="136" t="s">
        <v>8</v>
      </c>
      <c r="M483" s="162">
        <f t="shared" ref="M483:S483" si="1644">+M322/M161</f>
        <v>3.4534472340288134</v>
      </c>
      <c r="N483" s="162">
        <f t="shared" si="1644"/>
        <v>3.7200302742440314</v>
      </c>
      <c r="O483" s="162">
        <f t="shared" si="1644"/>
        <v>3.8492893341497409</v>
      </c>
      <c r="P483" s="162">
        <f t="shared" si="1644"/>
        <v>3.4453582959502969</v>
      </c>
      <c r="Q483" s="162">
        <f t="shared" si="1644"/>
        <v>2.7573123398674699</v>
      </c>
      <c r="R483" s="162">
        <f t="shared" si="1644"/>
        <v>3.0677327646400405</v>
      </c>
      <c r="S483" s="185">
        <f t="shared" si="1644"/>
        <v>3.1886584095671924</v>
      </c>
      <c r="T483" s="186"/>
      <c r="U483" s="150"/>
      <c r="V483" s="130"/>
    </row>
    <row r="484" spans="1:22" x14ac:dyDescent="0.25">
      <c r="A484" s="136" t="s">
        <v>9</v>
      </c>
      <c r="B484" s="162">
        <f t="shared" ref="B484:F484" si="1645">+B323/B162</f>
        <v>3.3809875418283508</v>
      </c>
      <c r="C484" s="162">
        <f t="shared" si="1645"/>
        <v>3.9661902871509858</v>
      </c>
      <c r="D484" s="162">
        <f t="shared" si="1645"/>
        <v>3.4420710607500205</v>
      </c>
      <c r="E484" s="162">
        <f t="shared" si="1645"/>
        <v>2.935253788342171</v>
      </c>
      <c r="F484" s="162">
        <f t="shared" si="1645"/>
        <v>2.8250248302015506</v>
      </c>
      <c r="G484" s="162">
        <f t="shared" si="1629"/>
        <v>2.7599908208536608</v>
      </c>
      <c r="H484" s="185">
        <f t="shared" si="1641"/>
        <v>3.4282478356294108</v>
      </c>
      <c r="I484" s="186"/>
      <c r="J484" s="130"/>
      <c r="K484" s="2"/>
      <c r="L484" s="136" t="s">
        <v>9</v>
      </c>
      <c r="M484" s="162">
        <f t="shared" ref="M484:S484" si="1646">+M323/M162</f>
        <v>3.4650372966189278</v>
      </c>
      <c r="N484" s="162">
        <f t="shared" si="1646"/>
        <v>3.7720646781405032</v>
      </c>
      <c r="O484" s="162">
        <f t="shared" si="1646"/>
        <v>3.8043539384534264</v>
      </c>
      <c r="P484" s="162">
        <f t="shared" si="1646"/>
        <v>3.4004942607592539</v>
      </c>
      <c r="Q484" s="162">
        <f t="shared" si="1646"/>
        <v>2.7496213508045093</v>
      </c>
      <c r="R484" s="162">
        <f t="shared" si="1646"/>
        <v>3.0587551879620598</v>
      </c>
      <c r="S484" s="185">
        <f t="shared" si="1646"/>
        <v>3.2484929497952746</v>
      </c>
      <c r="T484" s="186"/>
      <c r="U484" s="150"/>
      <c r="V484" s="130"/>
    </row>
    <row r="485" spans="1:22" ht="25.5" x14ac:dyDescent="0.25">
      <c r="A485" s="137" t="s">
        <v>13</v>
      </c>
      <c r="B485" s="187">
        <f t="shared" ref="B485:F485" si="1647">+B324/B163</f>
        <v>3.4650372966189278</v>
      </c>
      <c r="C485" s="187">
        <f t="shared" si="1647"/>
        <v>3.7720646781405032</v>
      </c>
      <c r="D485" s="187">
        <f t="shared" si="1647"/>
        <v>3.8043539384534264</v>
      </c>
      <c r="E485" s="187">
        <f t="shared" si="1647"/>
        <v>3.4004942607592539</v>
      </c>
      <c r="F485" s="187">
        <f t="shared" si="1647"/>
        <v>2.7496213508045093</v>
      </c>
      <c r="G485" s="187">
        <f t="shared" ref="G485:H485" si="1648">+G324/G163</f>
        <v>3.0587551879620598</v>
      </c>
      <c r="H485" s="188">
        <f t="shared" si="1648"/>
        <v>3.2484929497952746</v>
      </c>
      <c r="I485" s="188"/>
      <c r="J485" s="140"/>
      <c r="K485" s="3"/>
      <c r="L485" s="137" t="s">
        <v>14</v>
      </c>
      <c r="M485" s="187">
        <f t="shared" ref="M485:T485" si="1649">+M324/M163</f>
        <v>3.40921621031426</v>
      </c>
      <c r="N485" s="187">
        <f t="shared" si="1649"/>
        <v>3.6158350580822627</v>
      </c>
      <c r="O485" s="187">
        <f t="shared" si="1649"/>
        <v>3.8591138580692657</v>
      </c>
      <c r="P485" s="187">
        <f t="shared" si="1649"/>
        <v>3.5899083667454974</v>
      </c>
      <c r="Q485" s="187">
        <f t="shared" si="1649"/>
        <v>3.0019460841773586</v>
      </c>
      <c r="R485" s="187">
        <f t="shared" si="1649"/>
        <v>2.8975580947428865</v>
      </c>
      <c r="S485" s="188">
        <f t="shared" si="1649"/>
        <v>3.1465473334896505</v>
      </c>
      <c r="T485" s="189">
        <f t="shared" si="1649"/>
        <v>3.3455120555543694</v>
      </c>
      <c r="U485" s="152">
        <f>+S485/R485-1</f>
        <v>8.5930714969446598E-2</v>
      </c>
      <c r="V485" s="160">
        <f>+POWER(S485/N485,0.2)-1</f>
        <v>-2.7420454509805681E-2</v>
      </c>
    </row>
    <row r="486" spans="1:22" ht="26.25" thickBot="1" x14ac:dyDescent="0.3">
      <c r="A486" s="153" t="s">
        <v>12</v>
      </c>
      <c r="B486" s="154"/>
      <c r="C486" s="154">
        <f>+C485/B485-1</f>
        <v>8.8607237163410346E-2</v>
      </c>
      <c r="D486" s="154">
        <f t="shared" ref="D486" si="1650">+D485/C485-1</f>
        <v>8.560102508327283E-3</v>
      </c>
      <c r="E486" s="154">
        <f t="shared" ref="E486" si="1651">+E485/D485-1</f>
        <v>-0.10615723043328418</v>
      </c>
      <c r="F486" s="154">
        <f t="shared" ref="F486:H486" si="1652">+F485/E485-1</f>
        <v>-0.19140538405420493</v>
      </c>
      <c r="G486" s="154">
        <f t="shared" si="1652"/>
        <v>0.1124277846719155</v>
      </c>
      <c r="H486" s="155">
        <f t="shared" si="1652"/>
        <v>6.2031038829109431E-2</v>
      </c>
      <c r="I486" s="155"/>
      <c r="J486" s="157"/>
      <c r="K486" s="3"/>
      <c r="L486" s="153" t="s">
        <v>12</v>
      </c>
      <c r="M486" s="154"/>
      <c r="N486" s="154">
        <f>+N485/M485-1</f>
        <v>6.0605967771388825E-2</v>
      </c>
      <c r="O486" s="154">
        <f t="shared" ref="O486" si="1653">+O485/N485-1</f>
        <v>6.7281498209719626E-2</v>
      </c>
      <c r="P486" s="154">
        <f t="shared" ref="P486" si="1654">+P485/O485-1</f>
        <v>-6.9758369725440805E-2</v>
      </c>
      <c r="Q486" s="154">
        <f t="shared" ref="Q486" si="1655">+Q485/P485-1</f>
        <v>-0.16378197505391134</v>
      </c>
      <c r="R486" s="154">
        <f t="shared" ref="R486:T486" si="1656">+R485/Q485-1</f>
        <v>-3.4773439131595252E-2</v>
      </c>
      <c r="S486" s="208">
        <f t="shared" si="1656"/>
        <v>8.5930714969446598E-2</v>
      </c>
      <c r="T486" s="158">
        <f t="shared" si="1656"/>
        <v>6.3232712232572208E-2</v>
      </c>
      <c r="U486" s="156"/>
      <c r="V486" s="157"/>
    </row>
  </sheetData>
  <mergeCells count="57">
    <mergeCell ref="A1:V1"/>
    <mergeCell ref="A2:V2"/>
    <mergeCell ref="A3:V3"/>
    <mergeCell ref="A5:J5"/>
    <mergeCell ref="L5:V5"/>
    <mergeCell ref="A23:J23"/>
    <mergeCell ref="L23:V23"/>
    <mergeCell ref="A41:J41"/>
    <mergeCell ref="L41:V41"/>
    <mergeCell ref="A59:J59"/>
    <mergeCell ref="L59:V59"/>
    <mergeCell ref="A77:J77"/>
    <mergeCell ref="L77:V77"/>
    <mergeCell ref="A95:J95"/>
    <mergeCell ref="L95:V95"/>
    <mergeCell ref="A113:J113"/>
    <mergeCell ref="L113:V113"/>
    <mergeCell ref="A238:J238"/>
    <mergeCell ref="L238:V238"/>
    <mergeCell ref="A131:J131"/>
    <mergeCell ref="L131:V131"/>
    <mergeCell ref="A166:J166"/>
    <mergeCell ref="L166:V166"/>
    <mergeCell ref="A184:J184"/>
    <mergeCell ref="L184:V184"/>
    <mergeCell ref="A310:J310"/>
    <mergeCell ref="L310:V310"/>
    <mergeCell ref="A149:J149"/>
    <mergeCell ref="L149:V149"/>
    <mergeCell ref="A327:J327"/>
    <mergeCell ref="L327:V327"/>
    <mergeCell ref="A256:J256"/>
    <mergeCell ref="L256:V256"/>
    <mergeCell ref="A274:J274"/>
    <mergeCell ref="L274:V274"/>
    <mergeCell ref="A292:J292"/>
    <mergeCell ref="L292:V292"/>
    <mergeCell ref="A202:J202"/>
    <mergeCell ref="L202:V202"/>
    <mergeCell ref="A220:J220"/>
    <mergeCell ref="L220:V220"/>
    <mergeCell ref="A345:J345"/>
    <mergeCell ref="L345:V345"/>
    <mergeCell ref="A363:J363"/>
    <mergeCell ref="L363:V363"/>
    <mergeCell ref="A381:J381"/>
    <mergeCell ref="L381:V381"/>
    <mergeCell ref="A453:J453"/>
    <mergeCell ref="L453:V453"/>
    <mergeCell ref="A471:J471"/>
    <mergeCell ref="L471:V471"/>
    <mergeCell ref="A399:J399"/>
    <mergeCell ref="L399:V399"/>
    <mergeCell ref="A417:J417"/>
    <mergeCell ref="L417:V417"/>
    <mergeCell ref="A435:J435"/>
    <mergeCell ref="L435:V435"/>
  </mergeCells>
  <hyperlinks>
    <hyperlink ref="X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540"/>
  <sheetViews>
    <sheetView workbookViewId="0">
      <selection activeCell="L16" sqref="L16"/>
    </sheetView>
  </sheetViews>
  <sheetFormatPr baseColWidth="10" defaultRowHeight="15" x14ac:dyDescent="0.25"/>
  <cols>
    <col min="1" max="1" width="11.85546875" style="1" customWidth="1"/>
    <col min="2" max="10" width="8.5703125" style="1" customWidth="1"/>
    <col min="11" max="11" width="5" style="1" customWidth="1"/>
    <col min="12" max="12" width="10.5703125" style="1" customWidth="1"/>
    <col min="13" max="21" width="8.5703125" style="1" customWidth="1"/>
    <col min="22" max="22" width="9.5703125" style="1" customWidth="1"/>
    <col min="23" max="23" width="2.42578125" style="1" customWidth="1"/>
    <col min="24" max="24" width="14.42578125" style="1" bestFit="1" customWidth="1"/>
    <col min="25" max="16384" width="11.42578125" style="1"/>
  </cols>
  <sheetData>
    <row r="1" spans="1:24" ht="15.75" x14ac:dyDescent="0.25">
      <c r="A1" s="280" t="s">
        <v>193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101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4" ht="15.75" thickBot="1" x14ac:dyDescent="0.3">
      <c r="A5" s="274" t="s">
        <v>102</v>
      </c>
      <c r="B5" s="275"/>
      <c r="C5" s="275"/>
      <c r="D5" s="275"/>
      <c r="E5" s="275"/>
      <c r="F5" s="275"/>
      <c r="G5" s="275"/>
      <c r="H5" s="275"/>
      <c r="I5" s="275"/>
      <c r="J5" s="276"/>
      <c r="K5" s="2"/>
      <c r="L5" s="274" t="s">
        <v>103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f t="shared" si="0"/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T6" si="1">+N6+1</f>
        <v>2018</v>
      </c>
      <c r="P6" s="64">
        <f t="shared" si="1"/>
        <v>2019</v>
      </c>
      <c r="Q6" s="64">
        <f t="shared" si="1"/>
        <v>2020</v>
      </c>
      <c r="R6" s="66">
        <f t="shared" si="1"/>
        <v>2021</v>
      </c>
      <c r="S6" s="71">
        <f t="shared" si="1"/>
        <v>2022</v>
      </c>
      <c r="T6" s="71">
        <f t="shared" si="1"/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162">
        <f>+'[1]EXP TOTAL VINO PAIS'!Z171/1000000</f>
        <v>7.5294889999999999</v>
      </c>
      <c r="C7" s="162">
        <f>+'[1]EXP TOTAL VINO PAIS'!Z183/1000000</f>
        <v>6.8039909999999999</v>
      </c>
      <c r="D7" s="162">
        <f>+'[1]EXP TOTAL VINO PAIS'!Z195/1000000</f>
        <v>3.9815960000000001</v>
      </c>
      <c r="E7" s="162">
        <f>+'[1]EXP TOTAL VINO PAIS'!Z207/1000000</f>
        <v>6.7616129999999997</v>
      </c>
      <c r="F7" s="162">
        <f>+'[1]EXP TOTAL VINO PAIS'!Z219/1000000</f>
        <v>3.4231479999999999</v>
      </c>
      <c r="G7" s="162">
        <f>+'[1]EXP TOTAL VINO PAIS'!Z231/1000000</f>
        <v>3.897929</v>
      </c>
      <c r="H7" s="226">
        <f>+'[1]EXP TOTAL VINO PAIS'!Z243/1000000</f>
        <v>4.7033990000000001</v>
      </c>
      <c r="I7" s="222">
        <f>+'[1]EXP TOTAL VINO PAIS'!Z255/1000000</f>
        <v>3.5854680000000001</v>
      </c>
      <c r="J7" s="7">
        <f>+I7/H7-1</f>
        <v>-0.2376857672504501</v>
      </c>
      <c r="K7" s="2"/>
      <c r="L7" s="42" t="s">
        <v>10</v>
      </c>
      <c r="M7" s="6">
        <f>+SUM('[1]EXP TOTAL VINO PAIS'!Z160:Z171)/1000000</f>
        <v>95.403139999999993</v>
      </c>
      <c r="N7" s="6">
        <f t="shared" ref="N7:T7" si="2">+SUM(C7)+SUM(B8:B18)</f>
        <v>75.156347999999994</v>
      </c>
      <c r="O7" s="6">
        <f t="shared" si="2"/>
        <v>59.618297000000005</v>
      </c>
      <c r="P7" s="6">
        <f t="shared" si="2"/>
        <v>64.044060999999999</v>
      </c>
      <c r="Q7" s="6">
        <f t="shared" si="2"/>
        <v>63.049119999999995</v>
      </c>
      <c r="R7" s="67">
        <f t="shared" si="2"/>
        <v>61.409352999999996</v>
      </c>
      <c r="S7" s="37">
        <f t="shared" si="2"/>
        <v>68.215502999999998</v>
      </c>
      <c r="T7" s="37">
        <f t="shared" si="2"/>
        <v>65.175393</v>
      </c>
      <c r="U7" s="78">
        <f t="shared" ref="U7:U12" si="3">+T7/S7-1</f>
        <v>-4.4566262305505533E-2</v>
      </c>
      <c r="V7" s="7">
        <f t="shared" ref="V7:V12" si="4">+POWER(T7/O7,0.2)-1</f>
        <v>1.7983686777909069E-2</v>
      </c>
    </row>
    <row r="8" spans="1:24" x14ac:dyDescent="0.25">
      <c r="A8" s="42" t="s">
        <v>11</v>
      </c>
      <c r="B8" s="162">
        <f>+'[1]EXP TOTAL VINO PAIS'!Z172/1000000</f>
        <v>7.1378820000000003</v>
      </c>
      <c r="C8" s="162">
        <f>+'[1]EXP TOTAL VINO PAIS'!Z184/1000000</f>
        <v>4.7968120000000001</v>
      </c>
      <c r="D8" s="162">
        <f>+'[1]EXP TOTAL VINO PAIS'!Z196/1000000</f>
        <v>4.9756410000000004</v>
      </c>
      <c r="E8" s="162">
        <f>+'[1]EXP TOTAL VINO PAIS'!Z208/1000000</f>
        <v>7.1940770000000001</v>
      </c>
      <c r="F8" s="162">
        <f>+'[1]EXP TOTAL VINO PAIS'!Z220/1000000</f>
        <v>4.4622999999999999</v>
      </c>
      <c r="G8" s="162">
        <f>+'[1]EXP TOTAL VINO PAIS'!Z232/1000000</f>
        <v>4.5558269999999998</v>
      </c>
      <c r="H8" s="226">
        <f>+'[1]EXP TOTAL VINO PAIS'!Z244/1000000</f>
        <v>6.0360079999999998</v>
      </c>
      <c r="I8" s="222">
        <f>+'[1]EXP TOTAL VINO PAIS'!Z256/1000000</f>
        <v>3.3238099999999999</v>
      </c>
      <c r="J8" s="7">
        <f t="shared" ref="J8" si="5">+I8/H8-1</f>
        <v>-0.44933638258928743</v>
      </c>
      <c r="K8" s="2"/>
      <c r="L8" s="42" t="s">
        <v>11</v>
      </c>
      <c r="M8" s="6">
        <f>+SUM('[1]EXP TOTAL VINO PAIS'!Z161:Z172)/1000000</f>
        <v>94.020589999999999</v>
      </c>
      <c r="N8" s="6">
        <f t="shared" ref="N8:T8" si="6">+SUM(C7:C8)+SUM(B9:B18)</f>
        <v>72.815278000000006</v>
      </c>
      <c r="O8" s="6">
        <f t="shared" si="6"/>
        <v>59.797125999999999</v>
      </c>
      <c r="P8" s="6">
        <f t="shared" si="6"/>
        <v>66.262496999999996</v>
      </c>
      <c r="Q8" s="6">
        <f t="shared" si="6"/>
        <v>60.317342999999994</v>
      </c>
      <c r="R8" s="67">
        <f t="shared" si="6"/>
        <v>61.502879999999998</v>
      </c>
      <c r="S8" s="37">
        <f t="shared" si="6"/>
        <v>69.695684</v>
      </c>
      <c r="T8" s="37">
        <f t="shared" si="6"/>
        <v>62.463194999999992</v>
      </c>
      <c r="U8" s="78">
        <f t="shared" si="3"/>
        <v>-0.10377240863293646</v>
      </c>
      <c r="V8" s="7">
        <f t="shared" si="4"/>
        <v>8.7621455589617092E-3</v>
      </c>
    </row>
    <row r="9" spans="1:24" x14ac:dyDescent="0.25">
      <c r="A9" s="42" t="s">
        <v>0</v>
      </c>
      <c r="B9" s="162">
        <f>+'[1]EXP TOTAL VINO PAIS'!Z173/1000000</f>
        <v>6.38354</v>
      </c>
      <c r="C9" s="162">
        <f>+'[1]EXP TOTAL VINO PAIS'!Z185/1000000</f>
        <v>5.5084999999999997</v>
      </c>
      <c r="D9" s="162">
        <f>+'[1]EXP TOTAL VINO PAIS'!Z197/1000000</f>
        <v>4.8368779999999996</v>
      </c>
      <c r="E9" s="162">
        <f>+'[1]EXP TOTAL VINO PAIS'!Z209/1000000</f>
        <v>5.1660469999999998</v>
      </c>
      <c r="F9" s="162">
        <f>+'[1]EXP TOTAL VINO PAIS'!Z221/1000000</f>
        <v>4.6573669999999998</v>
      </c>
      <c r="G9" s="162">
        <f>+'[1]EXP TOTAL VINO PAIS'!Z233/1000000</f>
        <v>5.4920980000000004</v>
      </c>
      <c r="H9" s="226">
        <f>+'[1]EXP TOTAL VINO PAIS'!Z245/1000000</f>
        <v>5.9784629999999996</v>
      </c>
      <c r="I9" s="222">
        <f>+'[1]EXP TOTAL VINO PAIS'!Z257/1000000</f>
        <v>3.7121089999999999</v>
      </c>
      <c r="J9" s="7">
        <f t="shared" ref="J9" si="7">+I9/H9-1</f>
        <v>-0.37908639728973814</v>
      </c>
      <c r="K9" s="2"/>
      <c r="L9" s="42" t="s">
        <v>0</v>
      </c>
      <c r="M9" s="6">
        <f>+SUM('[1]EXP TOTAL VINO PAIS'!Z162:Z173)/1000000</f>
        <v>84.919644000000005</v>
      </c>
      <c r="N9" s="6">
        <f t="shared" ref="N9:T9" si="8">+SUM(C7:C9)+SUM(B10:B18)</f>
        <v>71.940237999999994</v>
      </c>
      <c r="O9" s="6">
        <f t="shared" si="8"/>
        <v>59.125504000000006</v>
      </c>
      <c r="P9" s="6">
        <f t="shared" si="8"/>
        <v>66.591666000000004</v>
      </c>
      <c r="Q9" s="6">
        <f t="shared" si="8"/>
        <v>59.808662999999996</v>
      </c>
      <c r="R9" s="67">
        <f t="shared" si="8"/>
        <v>62.33761100000001</v>
      </c>
      <c r="S9" s="37">
        <f t="shared" si="8"/>
        <v>70.182049000000006</v>
      </c>
      <c r="T9" s="37">
        <f t="shared" si="8"/>
        <v>60.196840999999992</v>
      </c>
      <c r="U9" s="78">
        <f t="shared" si="3"/>
        <v>-0.14227581186750493</v>
      </c>
      <c r="V9" s="7">
        <f t="shared" si="4"/>
        <v>3.5979581207805644E-3</v>
      </c>
    </row>
    <row r="10" spans="1:24" x14ac:dyDescent="0.25">
      <c r="A10" s="42" t="s">
        <v>1</v>
      </c>
      <c r="B10" s="162">
        <f>+'[1]EXP TOTAL VINO PAIS'!Z174/1000000</f>
        <v>6.2767989999999996</v>
      </c>
      <c r="C10" s="162">
        <f>+'[1]EXP TOTAL VINO PAIS'!Z186/1000000</f>
        <v>4.5555580000000004</v>
      </c>
      <c r="D10" s="162">
        <f>+'[1]EXP TOTAL VINO PAIS'!Z198/1000000</f>
        <v>4.3367339999999999</v>
      </c>
      <c r="E10" s="162">
        <f>+'[1]EXP TOTAL VINO PAIS'!Z210/1000000</f>
        <v>4.9332750000000001</v>
      </c>
      <c r="F10" s="162">
        <f>+'[1]EXP TOTAL VINO PAIS'!Z222/1000000</f>
        <v>5.2915770000000002</v>
      </c>
      <c r="G10" s="162">
        <f>+'[1]EXP TOTAL VINO PAIS'!Z234/1000000</f>
        <v>4.5750310000000001</v>
      </c>
      <c r="H10" s="226">
        <f>+'[1]EXP TOTAL VINO PAIS'!Z246/1000000</f>
        <v>8.0161719999999992</v>
      </c>
      <c r="I10" s="222">
        <f>+'[1]EXP TOTAL VINO PAIS'!Z258/1000000</f>
        <v>3.3777339999999998</v>
      </c>
      <c r="J10" s="7">
        <f t="shared" ref="J10" si="9">+I10/H10-1</f>
        <v>-0.57863503926811943</v>
      </c>
      <c r="K10" s="2"/>
      <c r="L10" s="42" t="s">
        <v>1</v>
      </c>
      <c r="M10" s="6">
        <f>+SUM('[1]EXP TOTAL VINO PAIS'!Z163:Z174)/1000000</f>
        <v>79.742846</v>
      </c>
      <c r="N10" s="6">
        <f t="shared" ref="N10:T10" si="10">+SUM(C7:C10)+SUM(B11:B18)</f>
        <v>70.218997000000002</v>
      </c>
      <c r="O10" s="6">
        <f t="shared" si="10"/>
        <v>58.906680000000009</v>
      </c>
      <c r="P10" s="6">
        <f t="shared" si="10"/>
        <v>67.188207000000006</v>
      </c>
      <c r="Q10" s="6">
        <f t="shared" si="10"/>
        <v>60.166965000000005</v>
      </c>
      <c r="R10" s="67">
        <f t="shared" si="10"/>
        <v>61.621065000000002</v>
      </c>
      <c r="S10" s="37">
        <f t="shared" si="10"/>
        <v>73.623189999999994</v>
      </c>
      <c r="T10" s="37">
        <f t="shared" si="10"/>
        <v>55.558402999999998</v>
      </c>
      <c r="U10" s="78">
        <f t="shared" si="3"/>
        <v>-0.24536816456879951</v>
      </c>
      <c r="V10" s="7">
        <f t="shared" si="4"/>
        <v>-1.1635719869515948E-2</v>
      </c>
    </row>
    <row r="11" spans="1:24" x14ac:dyDescent="0.25">
      <c r="A11" s="42" t="s">
        <v>2</v>
      </c>
      <c r="B11" s="162">
        <f>+'[1]EXP TOTAL VINO PAIS'!Z175/1000000</f>
        <v>6.1379359999999998</v>
      </c>
      <c r="C11" s="162">
        <f>+'[1]EXP TOTAL VINO PAIS'!Z187/1000000</f>
        <v>4.5496879999999997</v>
      </c>
      <c r="D11" s="162">
        <f>+'[1]EXP TOTAL VINO PAIS'!Z199/1000000</f>
        <v>4.9780980000000001</v>
      </c>
      <c r="E11" s="162">
        <f>+'[1]EXP TOTAL VINO PAIS'!Z211/1000000</f>
        <v>5.1961259999999996</v>
      </c>
      <c r="F11" s="162">
        <f>+'[1]EXP TOTAL VINO PAIS'!Z223/1000000</f>
        <v>6.1054950000000003</v>
      </c>
      <c r="G11" s="162">
        <f>+'[1]EXP TOTAL VINO PAIS'!Z235/1000000</f>
        <v>6.903416</v>
      </c>
      <c r="H11" s="226">
        <f>+'[1]EXP TOTAL VINO PAIS'!Z247/1000000</f>
        <v>8.5117049999999992</v>
      </c>
      <c r="I11" s="222">
        <f>+'[1]EXP TOTAL VINO PAIS'!Z259/1000000</f>
        <v>3.6466050000000001</v>
      </c>
      <c r="J11" s="7">
        <f t="shared" ref="J11" si="11">+I11/H11-1</f>
        <v>-0.57157760989132012</v>
      </c>
      <c r="K11" s="2"/>
      <c r="L11" s="42" t="s">
        <v>2</v>
      </c>
      <c r="M11" s="6">
        <f>+SUM('[1]EXP TOTAL VINO PAIS'!Z164:Z175)/1000000</f>
        <v>78.861829</v>
      </c>
      <c r="N11" s="6">
        <f t="shared" ref="N11:T11" si="12">+SUM(C7:C11)+SUM(B12:B18)</f>
        <v>68.630748999999994</v>
      </c>
      <c r="O11" s="6">
        <f t="shared" si="12"/>
        <v>59.335090000000001</v>
      </c>
      <c r="P11" s="6">
        <f t="shared" si="12"/>
        <v>67.406235000000009</v>
      </c>
      <c r="Q11" s="6">
        <f t="shared" si="12"/>
        <v>61.076334000000003</v>
      </c>
      <c r="R11" s="67">
        <f t="shared" si="12"/>
        <v>62.418986000000004</v>
      </c>
      <c r="S11" s="37">
        <f t="shared" si="12"/>
        <v>75.231478999999993</v>
      </c>
      <c r="T11" s="37">
        <f t="shared" si="12"/>
        <v>50.693303</v>
      </c>
      <c r="U11" s="78">
        <f t="shared" si="3"/>
        <v>-0.32616899635855878</v>
      </c>
      <c r="V11" s="7">
        <f t="shared" si="4"/>
        <v>-3.0991031151824555E-2</v>
      </c>
    </row>
    <row r="12" spans="1:24" x14ac:dyDescent="0.25">
      <c r="A12" s="42" t="s">
        <v>3</v>
      </c>
      <c r="B12" s="162">
        <f>+'[1]EXP TOTAL VINO PAIS'!Z176/1000000</f>
        <v>4.2048889999999997</v>
      </c>
      <c r="C12" s="162">
        <f>+'[1]EXP TOTAL VINO PAIS'!Z188/1000000</f>
        <v>5.2707560000000004</v>
      </c>
      <c r="D12" s="162">
        <f>+'[1]EXP TOTAL VINO PAIS'!Z200/1000000</f>
        <v>4.1328839999999998</v>
      </c>
      <c r="E12" s="162">
        <f>+'[1]EXP TOTAL VINO PAIS'!Z212/1000000</f>
        <v>3.937897</v>
      </c>
      <c r="F12" s="162">
        <f>+'[1]EXP TOTAL VINO PAIS'!Z224/1000000</f>
        <v>2.73332</v>
      </c>
      <c r="G12" s="162">
        <f>+'[1]EXP TOTAL VINO PAIS'!Z236/1000000</f>
        <v>7.3539219999999998</v>
      </c>
      <c r="H12" s="226">
        <f>+'[1]EXP TOTAL VINO PAIS'!Z248/1000000</f>
        <v>5.5414029999999999</v>
      </c>
      <c r="I12" s="222">
        <f>+'[1]EXP TOTAL VINO PAIS'!Z260/1000000</f>
        <v>2.2535020000000001</v>
      </c>
      <c r="J12" s="7">
        <f t="shared" ref="J12" si="13">+I12/H12-1</f>
        <v>-0.59333367380066027</v>
      </c>
      <c r="K12" s="2"/>
      <c r="L12" s="42" t="s">
        <v>3</v>
      </c>
      <c r="M12" s="6">
        <f>+SUM('[1]EXP TOTAL VINO PAIS'!Z165:Z176)/1000000</f>
        <v>75.887165999999993</v>
      </c>
      <c r="N12" s="6">
        <f t="shared" ref="N12:T12" si="14">+SUM(C7:C12)+SUM(B13:B18)</f>
        <v>69.696616000000006</v>
      </c>
      <c r="O12" s="6">
        <f t="shared" si="14"/>
        <v>58.197217999999999</v>
      </c>
      <c r="P12" s="6">
        <f t="shared" si="14"/>
        <v>67.211247999999998</v>
      </c>
      <c r="Q12" s="6">
        <f t="shared" si="14"/>
        <v>59.871757000000002</v>
      </c>
      <c r="R12" s="67">
        <f t="shared" si="14"/>
        <v>67.039587999999995</v>
      </c>
      <c r="S12" s="67">
        <f t="shared" si="14"/>
        <v>73.418959999999998</v>
      </c>
      <c r="T12" s="67">
        <f t="shared" si="14"/>
        <v>47.405401999999995</v>
      </c>
      <c r="U12" s="78">
        <f t="shared" si="3"/>
        <v>-0.35431662338992553</v>
      </c>
      <c r="V12" s="7">
        <f t="shared" si="4"/>
        <v>-4.0190328366392247E-2</v>
      </c>
    </row>
    <row r="13" spans="1:24" x14ac:dyDescent="0.25">
      <c r="A13" s="42" t="s">
        <v>4</v>
      </c>
      <c r="B13" s="162">
        <f>+'[1]EXP TOTAL VINO PAIS'!Z177/1000000</f>
        <v>4.501957</v>
      </c>
      <c r="C13" s="162">
        <f>+'[1]EXP TOTAL VINO PAIS'!Z189/1000000</f>
        <v>4.9768189999999999</v>
      </c>
      <c r="D13" s="162">
        <f>+'[1]EXP TOTAL VINO PAIS'!Z201/1000000</f>
        <v>4.9771049999999999</v>
      </c>
      <c r="E13" s="162">
        <f>+'[1]EXP TOTAL VINO PAIS'!Z213/1000000</f>
        <v>5.1675810000000002</v>
      </c>
      <c r="F13" s="162">
        <f>+'[1]EXP TOTAL VINO PAIS'!Z225/1000000</f>
        <v>6.898987</v>
      </c>
      <c r="G13" s="162">
        <f>+'[1]EXP TOTAL VINO PAIS'!Z237/1000000</f>
        <v>6.5628780000000004</v>
      </c>
      <c r="H13" s="226">
        <f>+'[1]EXP TOTAL VINO PAIS'!Z249/1000000</f>
        <v>3.184717</v>
      </c>
      <c r="I13" s="222">
        <f>+'[1]EXP TOTAL VINO PAIS'!Z261/1000000</f>
        <v>2.7333249999999998</v>
      </c>
      <c r="J13" s="7">
        <f t="shared" ref="J13" si="15">+I13/H13-1</f>
        <v>-0.14173692670337745</v>
      </c>
      <c r="K13" s="2"/>
      <c r="L13" s="42" t="s">
        <v>4</v>
      </c>
      <c r="M13" s="6">
        <f>+SUM('[1]EXP TOTAL VINO PAIS'!Z166:Z177)/1000000</f>
        <v>75.303950999999998</v>
      </c>
      <c r="N13" s="6">
        <f t="shared" ref="N13:T13" si="16">+SUM(C7:C13)+SUM(B14:B18)</f>
        <v>70.171478000000008</v>
      </c>
      <c r="O13" s="6">
        <f t="shared" si="16"/>
        <v>58.197503999999995</v>
      </c>
      <c r="P13" s="6">
        <f t="shared" si="16"/>
        <v>67.401724000000002</v>
      </c>
      <c r="Q13" s="6">
        <f t="shared" si="16"/>
        <v>61.603163000000002</v>
      </c>
      <c r="R13" s="67">
        <f t="shared" si="16"/>
        <v>66.703478999999987</v>
      </c>
      <c r="S13" s="67">
        <f t="shared" si="16"/>
        <v>70.040798999999993</v>
      </c>
      <c r="T13" s="67">
        <f t="shared" si="16"/>
        <v>46.954009999999997</v>
      </c>
      <c r="U13" s="78">
        <f t="shared" ref="U13:U14" si="17">+T13/S13-1</f>
        <v>-0.32961915525835161</v>
      </c>
      <c r="V13" s="7">
        <f t="shared" ref="V13:V14" si="18">+POWER(T13/O13,0.2)-1</f>
        <v>-4.2026124331712822E-2</v>
      </c>
    </row>
    <row r="14" spans="1:24" x14ac:dyDescent="0.25">
      <c r="A14" s="42" t="s">
        <v>5</v>
      </c>
      <c r="B14" s="162">
        <f>+'[1]EXP TOTAL VINO PAIS'!Z178/1000000</f>
        <v>6.4369160000000001</v>
      </c>
      <c r="C14" s="162">
        <f>+'[1]EXP TOTAL VINO PAIS'!Z190/1000000</f>
        <v>5.3744750000000003</v>
      </c>
      <c r="D14" s="162">
        <f>+'[1]EXP TOTAL VINO PAIS'!Z202/1000000</f>
        <v>4.5689440000000001</v>
      </c>
      <c r="E14" s="162">
        <f>+'[1]EXP TOTAL VINO PAIS'!Z214/1000000</f>
        <v>4.2157879999999999</v>
      </c>
      <c r="F14" s="162">
        <f>+'[1]EXP TOTAL VINO PAIS'!Z226/1000000</f>
        <v>6.6935659999999997</v>
      </c>
      <c r="G14" s="162">
        <f>+'[1]EXP TOTAL VINO PAIS'!Z238/1000000</f>
        <v>3.6685989999999999</v>
      </c>
      <c r="H14" s="226">
        <f>+'[1]EXP TOTAL VINO PAIS'!Z250/1000000</f>
        <v>6.0162839999999997</v>
      </c>
      <c r="I14" s="222">
        <f>+'[1]EXP TOTAL VINO PAIS'!Z262/1000000</f>
        <v>3.009814</v>
      </c>
      <c r="J14" s="7">
        <f t="shared" ref="J14" si="19">+I14/H14-1</f>
        <v>-0.49972208758762049</v>
      </c>
      <c r="K14" s="2"/>
      <c r="L14" s="42" t="s">
        <v>5</v>
      </c>
      <c r="M14" s="6">
        <f>+SUM('[1]EXP TOTAL VINO PAIS'!Z167:Z178)/1000000</f>
        <v>77.612979999999993</v>
      </c>
      <c r="N14" s="6">
        <f t="shared" ref="N14:T14" si="20">+SUM(C7:C14)+SUM(B15:B18)</f>
        <v>69.109037000000001</v>
      </c>
      <c r="O14" s="6">
        <f t="shared" si="20"/>
        <v>57.391973</v>
      </c>
      <c r="P14" s="6">
        <f t="shared" si="20"/>
        <v>67.048567999999989</v>
      </c>
      <c r="Q14" s="6">
        <f t="shared" si="20"/>
        <v>64.080940999999996</v>
      </c>
      <c r="R14" s="67">
        <f t="shared" si="20"/>
        <v>63.678511999999998</v>
      </c>
      <c r="S14" s="67">
        <f t="shared" si="20"/>
        <v>72.388483999999991</v>
      </c>
      <c r="T14" s="67">
        <f t="shared" si="20"/>
        <v>43.947540000000004</v>
      </c>
      <c r="U14" s="78">
        <f t="shared" si="17"/>
        <v>-0.39289321213026085</v>
      </c>
      <c r="V14" s="7">
        <f t="shared" si="18"/>
        <v>-5.1981782457253267E-2</v>
      </c>
    </row>
    <row r="15" spans="1:24" x14ac:dyDescent="0.25">
      <c r="A15" s="42" t="s">
        <v>6</v>
      </c>
      <c r="B15" s="162">
        <f>+'[1]EXP TOTAL VINO PAIS'!Z179/1000000</f>
        <v>6.4053740000000001</v>
      </c>
      <c r="C15" s="162">
        <f>+'[1]EXP TOTAL VINO PAIS'!Z191/1000000</f>
        <v>4.8769470000000004</v>
      </c>
      <c r="D15" s="162">
        <f>+'[1]EXP TOTAL VINO PAIS'!Z203/1000000</f>
        <v>4.8922489999999996</v>
      </c>
      <c r="E15" s="162">
        <f>+'[1]EXP TOTAL VINO PAIS'!Z215/1000000</f>
        <v>4.665978</v>
      </c>
      <c r="F15" s="162">
        <f>+'[1]EXP TOTAL VINO PAIS'!Z227/1000000</f>
        <v>3.9890400000000001</v>
      </c>
      <c r="G15" s="162">
        <f>+'[1]EXP TOTAL VINO PAIS'!Z239/1000000</f>
        <v>6.2535559999999997</v>
      </c>
      <c r="H15" s="226">
        <f>+'[1]EXP TOTAL VINO PAIS'!Z251/1000000</f>
        <v>5.2208589999999999</v>
      </c>
      <c r="I15" s="222"/>
      <c r="J15" s="7"/>
      <c r="K15" s="2"/>
      <c r="L15" s="42" t="s">
        <v>6</v>
      </c>
      <c r="M15" s="6">
        <f>+SUM('[1]EXP TOTAL VINO PAIS'!Z168:Z179)/1000000</f>
        <v>77.114992000000001</v>
      </c>
      <c r="N15" s="6">
        <f t="shared" ref="N15:S15" si="21">+SUM(C7:C15)+SUM(B16:B18)</f>
        <v>67.580609999999993</v>
      </c>
      <c r="O15" s="6">
        <f t="shared" si="21"/>
        <v>57.407274999999998</v>
      </c>
      <c r="P15" s="6">
        <f t="shared" si="21"/>
        <v>66.822296999999992</v>
      </c>
      <c r="Q15" s="6">
        <f t="shared" si="21"/>
        <v>63.404003000000003</v>
      </c>
      <c r="R15" s="67">
        <f t="shared" si="21"/>
        <v>65.943027999999998</v>
      </c>
      <c r="S15" s="67">
        <f t="shared" si="21"/>
        <v>71.355786999999992</v>
      </c>
      <c r="T15" s="67"/>
      <c r="U15" s="78"/>
      <c r="V15" s="7"/>
    </row>
    <row r="16" spans="1:24" x14ac:dyDescent="0.25">
      <c r="A16" s="42" t="s">
        <v>7</v>
      </c>
      <c r="B16" s="162">
        <f>+'[1]EXP TOTAL VINO PAIS'!Z180/1000000</f>
        <v>7.0580369999999997</v>
      </c>
      <c r="C16" s="162">
        <f>+'[1]EXP TOTAL VINO PAIS'!Z192/1000000</f>
        <v>5.8840269999999997</v>
      </c>
      <c r="D16" s="162">
        <f>+'[1]EXP TOTAL VINO PAIS'!Z204/1000000</f>
        <v>5.3435709999999998</v>
      </c>
      <c r="E16" s="162">
        <f>+'[1]EXP TOTAL VINO PAIS'!Z216/1000000</f>
        <v>4.1540780000000002</v>
      </c>
      <c r="F16" s="162">
        <f>+'[1]EXP TOTAL VINO PAIS'!Z228/1000000</f>
        <v>6.2409590000000001</v>
      </c>
      <c r="G16" s="162">
        <f>+'[1]EXP TOTAL VINO PAIS'!Z240/1000000</f>
        <v>6.19991</v>
      </c>
      <c r="H16" s="226">
        <f>+'[1]EXP TOTAL VINO PAIS'!Z252/1000000</f>
        <v>5.3467399999999996</v>
      </c>
      <c r="I16" s="222"/>
      <c r="J16" s="7"/>
      <c r="K16" s="2"/>
      <c r="L16" s="42" t="s">
        <v>7</v>
      </c>
      <c r="M16" s="6">
        <f>+SUM('[1]EXP TOTAL VINO PAIS'!Z169:Z180)/1000000</f>
        <v>76.546565000000001</v>
      </c>
      <c r="N16" s="6">
        <f t="shared" ref="N16:S16" si="22">+SUM(C7:C16)+SUM(B17:B18)</f>
        <v>66.406599999999997</v>
      </c>
      <c r="O16" s="6">
        <f t="shared" si="22"/>
        <v>56.866819</v>
      </c>
      <c r="P16" s="6">
        <f t="shared" si="22"/>
        <v>65.632803999999993</v>
      </c>
      <c r="Q16" s="6">
        <f t="shared" si="22"/>
        <v>65.490884000000008</v>
      </c>
      <c r="R16" s="67">
        <f t="shared" si="22"/>
        <v>65.901978999999997</v>
      </c>
      <c r="S16" s="67">
        <f t="shared" si="22"/>
        <v>70.502616999999987</v>
      </c>
      <c r="T16" s="67"/>
      <c r="U16" s="78"/>
      <c r="V16" s="7"/>
    </row>
    <row r="17" spans="1:22" x14ac:dyDescent="0.25">
      <c r="A17" s="42" t="s">
        <v>8</v>
      </c>
      <c r="B17" s="162">
        <f>+'[1]EXP TOTAL VINO PAIS'!Z181/1000000</f>
        <v>6.056025</v>
      </c>
      <c r="C17" s="162">
        <f>+'[1]EXP TOTAL VINO PAIS'!Z193/1000000</f>
        <v>4.7027060000000001</v>
      </c>
      <c r="D17" s="162">
        <f>+'[1]EXP TOTAL VINO PAIS'!Z205/1000000</f>
        <v>7.1124179999999999</v>
      </c>
      <c r="E17" s="162">
        <f>+'[1]EXP TOTAL VINO PAIS'!Z217/1000000</f>
        <v>6.4514480000000001</v>
      </c>
      <c r="F17" s="162">
        <f>+'[1]EXP TOTAL VINO PAIS'!Z229/1000000</f>
        <v>6.5102739999999999</v>
      </c>
      <c r="G17" s="162">
        <f>+'[1]EXP TOTAL VINO PAIS'!Z241/1000000</f>
        <v>5.966539</v>
      </c>
      <c r="H17" s="226">
        <f>+'[1]EXP TOTAL VINO PAIS'!Z253/1000000</f>
        <v>4.0124409999999999</v>
      </c>
      <c r="I17" s="222"/>
      <c r="J17" s="7"/>
      <c r="K17" s="2"/>
      <c r="L17" s="42" t="s">
        <v>8</v>
      </c>
      <c r="M17" s="6">
        <f>+SUM('[1]EXP TOTAL VINO PAIS'!Z170:Z181)/1000000</f>
        <v>75.800385000000006</v>
      </c>
      <c r="N17" s="6">
        <f t="shared" ref="N17:S17" si="23">+SUM(C7:C17)+SUM(B18)</f>
        <v>65.053280999999998</v>
      </c>
      <c r="O17" s="6">
        <f t="shared" si="23"/>
        <v>59.276530999999999</v>
      </c>
      <c r="P17" s="6">
        <f t="shared" si="23"/>
        <v>64.971833999999987</v>
      </c>
      <c r="Q17" s="6">
        <f t="shared" si="23"/>
        <v>65.549710000000005</v>
      </c>
      <c r="R17" s="67">
        <f t="shared" si="23"/>
        <v>65.358243999999999</v>
      </c>
      <c r="S17" s="67">
        <f t="shared" si="23"/>
        <v>68.548518999999999</v>
      </c>
      <c r="T17" s="67"/>
      <c r="U17" s="78"/>
      <c r="V17" s="7"/>
    </row>
    <row r="18" spans="1:22" x14ac:dyDescent="0.25">
      <c r="A18" s="42" t="s">
        <v>9</v>
      </c>
      <c r="B18" s="162">
        <f>+'[1]EXP TOTAL VINO PAIS'!Z182/1000000</f>
        <v>7.7530020000000004</v>
      </c>
      <c r="C18" s="162">
        <f>+'[1]EXP TOTAL VINO PAIS'!Z194/1000000</f>
        <v>5.1404129999999997</v>
      </c>
      <c r="D18" s="162">
        <f>+'[1]EXP TOTAL VINO PAIS'!Z206/1000000</f>
        <v>7.1279260000000004</v>
      </c>
      <c r="E18" s="162">
        <f>+'[1]EXP TOTAL VINO PAIS'!Z218/1000000</f>
        <v>8.5436770000000006</v>
      </c>
      <c r="F18" s="162">
        <f>+'[1]EXP TOTAL VINO PAIS'!Z230/1000000</f>
        <v>3.9285389999999998</v>
      </c>
      <c r="G18" s="162">
        <f>+'[1]EXP TOTAL VINO PAIS'!Z242/1000000</f>
        <v>5.9803280000000001</v>
      </c>
      <c r="H18" s="226">
        <f>+'[1]EXP TOTAL VINO PAIS'!Z254/1000000</f>
        <v>3.725133</v>
      </c>
      <c r="I18" s="222"/>
      <c r="J18" s="7"/>
      <c r="K18" s="2"/>
      <c r="L18" s="42" t="s">
        <v>9</v>
      </c>
      <c r="M18" s="6">
        <f>+SUM('[1]EXP TOTAL VINO PAIS'!Z171:Z182)/1000000</f>
        <v>75.881845999999996</v>
      </c>
      <c r="N18" s="6">
        <f t="shared" ref="N18:S18" si="24">+SUM(C7:C18)</f>
        <v>62.440691999999999</v>
      </c>
      <c r="O18" s="6">
        <f t="shared" si="24"/>
        <v>61.264043999999998</v>
      </c>
      <c r="P18" s="6">
        <f t="shared" si="24"/>
        <v>66.387584999999987</v>
      </c>
      <c r="Q18" s="6">
        <f t="shared" si="24"/>
        <v>60.93457200000001</v>
      </c>
      <c r="R18" s="67">
        <f t="shared" si="24"/>
        <v>67.410032999999999</v>
      </c>
      <c r="S18" s="67">
        <f t="shared" si="24"/>
        <v>66.293323999999998</v>
      </c>
      <c r="T18" s="67"/>
      <c r="U18" s="78"/>
      <c r="V18" s="7"/>
    </row>
    <row r="19" spans="1:22" ht="25.5" x14ac:dyDescent="0.25">
      <c r="A19" s="53" t="s">
        <v>13</v>
      </c>
      <c r="B19" s="163">
        <f>SUM(B7:B18)</f>
        <v>75.881845999999996</v>
      </c>
      <c r="C19" s="163">
        <f t="shared" ref="C19:F19" si="25">SUM(C7:C18)</f>
        <v>62.440691999999999</v>
      </c>
      <c r="D19" s="163">
        <f t="shared" si="25"/>
        <v>61.264043999999998</v>
      </c>
      <c r="E19" s="163">
        <f t="shared" si="25"/>
        <v>66.387584999999987</v>
      </c>
      <c r="F19" s="163">
        <f t="shared" si="25"/>
        <v>60.93457200000001</v>
      </c>
      <c r="G19" s="163">
        <f t="shared" ref="G19" si="26">SUM(G7:G18)</f>
        <v>67.410032999999999</v>
      </c>
      <c r="H19" s="228">
        <f t="shared" ref="H19" si="27">SUM(H7:H18)</f>
        <v>66.293323999999998</v>
      </c>
      <c r="I19" s="229"/>
      <c r="J19" s="56"/>
      <c r="K19" s="3"/>
      <c r="L19" s="43" t="s">
        <v>14</v>
      </c>
      <c r="M19" s="46">
        <f t="shared" ref="M19" si="28">+AVERAGE(M7:M18)</f>
        <v>80.591327833333324</v>
      </c>
      <c r="N19" s="46">
        <f>+AVERAGE(N7:N18)</f>
        <v>69.101660333333328</v>
      </c>
      <c r="O19" s="46">
        <f t="shared" ref="O19:S19" si="29">+AVERAGE(O7:O18)</f>
        <v>58.782005083333331</v>
      </c>
      <c r="P19" s="46">
        <f t="shared" si="29"/>
        <v>66.414060499999977</v>
      </c>
      <c r="Q19" s="46">
        <f t="shared" si="29"/>
        <v>62.112787916666669</v>
      </c>
      <c r="R19" s="68">
        <f t="shared" si="29"/>
        <v>64.277063166666665</v>
      </c>
      <c r="S19" s="47">
        <f t="shared" si="29"/>
        <v>70.791366249999996</v>
      </c>
      <c r="T19" s="47">
        <f t="shared" ref="T19" si="30">+AVERAGE(T7:T18)</f>
        <v>54.049260874999995</v>
      </c>
      <c r="U19" s="79">
        <f>+T19/S19-1</f>
        <v>-0.23649925494975177</v>
      </c>
      <c r="V19" s="75">
        <f>+POWER(T19/O19,0.2)-1</f>
        <v>-1.6647847715368758E-2</v>
      </c>
    </row>
    <row r="20" spans="1:22" ht="25.5" x14ac:dyDescent="0.25">
      <c r="A20" s="57" t="s">
        <v>15</v>
      </c>
      <c r="B20" s="58">
        <f t="shared" ref="B20:G20" si="31">+B19/B$181</f>
        <v>0.2926885306263054</v>
      </c>
      <c r="C20" s="58">
        <f t="shared" si="31"/>
        <v>0.27820795941922954</v>
      </c>
      <c r="D20" s="58">
        <f t="shared" si="31"/>
        <v>0.22332650281005187</v>
      </c>
      <c r="E20" s="58">
        <f t="shared" si="31"/>
        <v>0.21776368685292916</v>
      </c>
      <c r="F20" s="58">
        <f t="shared" si="31"/>
        <v>0.15589792272151062</v>
      </c>
      <c r="G20" s="58">
        <f t="shared" si="31"/>
        <v>0.23332077280647825</v>
      </c>
      <c r="H20" s="195">
        <f t="shared" ref="H20" si="32">+H19/H$181</f>
        <v>0.26862340366471232</v>
      </c>
      <c r="I20" s="250"/>
      <c r="J20" s="59"/>
      <c r="K20" s="3"/>
      <c r="L20" s="44" t="s">
        <v>15</v>
      </c>
      <c r="M20" s="48">
        <f t="shared" ref="M20:R20" si="33">+M19/M$181</f>
        <v>0.31124935999061154</v>
      </c>
      <c r="N20" s="48">
        <f t="shared" si="33"/>
        <v>0.28725889596388066</v>
      </c>
      <c r="O20" s="48">
        <f t="shared" si="33"/>
        <v>0.24944453380973411</v>
      </c>
      <c r="P20" s="48">
        <f t="shared" si="33"/>
        <v>0.22416411908750783</v>
      </c>
      <c r="Q20" s="48">
        <f t="shared" si="33"/>
        <v>0.16674580879506717</v>
      </c>
      <c r="R20" s="69">
        <f t="shared" si="33"/>
        <v>0.19820254389597095</v>
      </c>
      <c r="S20" s="72">
        <f t="shared" ref="S20:T20" si="34">+S19/S$181</f>
        <v>0.26158645748371201</v>
      </c>
      <c r="T20" s="72">
        <f t="shared" si="34"/>
        <v>0.24411356201449166</v>
      </c>
      <c r="U20" s="72"/>
      <c r="V20" s="76"/>
    </row>
    <row r="21" spans="1:22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H21" si="35">+D19/C19-1</f>
        <v>-1.8844249836308724E-2</v>
      </c>
      <c r="E21" s="62">
        <f t="shared" si="35"/>
        <v>8.3630473365421176E-2</v>
      </c>
      <c r="F21" s="62">
        <f t="shared" si="35"/>
        <v>-8.213904753426382E-2</v>
      </c>
      <c r="G21" s="62">
        <f t="shared" si="35"/>
        <v>0.10626908153223735</v>
      </c>
      <c r="H21" s="196">
        <f t="shared" si="35"/>
        <v>-1.6565916827247396E-2</v>
      </c>
      <c r="I21" s="251"/>
      <c r="J21" s="63"/>
      <c r="K21" s="2"/>
      <c r="L21" s="45" t="s">
        <v>12</v>
      </c>
      <c r="M21" s="49"/>
      <c r="N21" s="50">
        <f>+N19/M19-1</f>
        <v>-0.14256704547369126</v>
      </c>
      <c r="O21" s="50">
        <f t="shared" ref="O21:T21" si="36">+O19/N19-1</f>
        <v>-0.14934019240955909</v>
      </c>
      <c r="P21" s="50">
        <f t="shared" si="36"/>
        <v>0.12983659549971005</v>
      </c>
      <c r="Q21" s="50">
        <f t="shared" si="36"/>
        <v>-6.4764487383410452E-2</v>
      </c>
      <c r="R21" s="70">
        <f t="shared" si="36"/>
        <v>3.4844278007673424E-2</v>
      </c>
      <c r="S21" s="73">
        <f t="shared" si="36"/>
        <v>0.10134724211717838</v>
      </c>
      <c r="T21" s="73">
        <f t="shared" si="36"/>
        <v>-0.23649925494975177</v>
      </c>
      <c r="U21" s="51"/>
      <c r="V21" s="52"/>
    </row>
    <row r="22" spans="1:22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2" ht="15.75" thickBot="1" x14ac:dyDescent="0.3">
      <c r="A23" s="274" t="s">
        <v>104</v>
      </c>
      <c r="B23" s="275"/>
      <c r="C23" s="275"/>
      <c r="D23" s="275"/>
      <c r="E23" s="275"/>
      <c r="F23" s="275"/>
      <c r="G23" s="275"/>
      <c r="H23" s="275"/>
      <c r="I23" s="275"/>
      <c r="J23" s="276"/>
      <c r="K23" s="2"/>
      <c r="L23" s="274" t="s">
        <v>105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2" ht="38.25" x14ac:dyDescent="0.25">
      <c r="A24" s="38"/>
      <c r="B24" s="39">
        <v>2016</v>
      </c>
      <c r="C24" s="39">
        <f>+B24+1</f>
        <v>2017</v>
      </c>
      <c r="D24" s="39">
        <f t="shared" ref="D24:H24" si="37">+C24+1</f>
        <v>2018</v>
      </c>
      <c r="E24" s="39">
        <f t="shared" si="37"/>
        <v>2019</v>
      </c>
      <c r="F24" s="39">
        <f t="shared" si="37"/>
        <v>2020</v>
      </c>
      <c r="G24" s="39">
        <f t="shared" si="37"/>
        <v>2021</v>
      </c>
      <c r="H24" s="198">
        <f t="shared" si="37"/>
        <v>2022</v>
      </c>
      <c r="I24" s="40">
        <v>2023</v>
      </c>
      <c r="J24" s="41" t="s">
        <v>16</v>
      </c>
      <c r="K24" s="2"/>
      <c r="L24" s="65"/>
      <c r="M24" s="64">
        <v>2016</v>
      </c>
      <c r="N24" s="64">
        <f>+M24+1</f>
        <v>2017</v>
      </c>
      <c r="O24" s="64">
        <f t="shared" ref="O24" si="38">+N24+1</f>
        <v>2018</v>
      </c>
      <c r="P24" s="64">
        <f t="shared" ref="P24" si="39">+O24+1</f>
        <v>2019</v>
      </c>
      <c r="Q24" s="64">
        <f t="shared" ref="Q24" si="40">+P24+1</f>
        <v>2020</v>
      </c>
      <c r="R24" s="66">
        <f t="shared" ref="R24" si="41">+Q24+1</f>
        <v>2021</v>
      </c>
      <c r="S24" s="71">
        <f t="shared" ref="S24" si="42">+R24+1</f>
        <v>2022</v>
      </c>
      <c r="T24" s="71">
        <f t="shared" ref="T24" si="43">+S24+1</f>
        <v>2023</v>
      </c>
      <c r="U24" s="77" t="s">
        <v>16</v>
      </c>
      <c r="V24" s="74" t="s">
        <v>21</v>
      </c>
    </row>
    <row r="25" spans="1:22" x14ac:dyDescent="0.25">
      <c r="A25" s="42" t="s">
        <v>10</v>
      </c>
      <c r="B25" s="162">
        <f>+'[1]EXP TOTAL VINO PAIS'!AA171/1000000</f>
        <v>2.409602</v>
      </c>
      <c r="C25" s="162">
        <f>+'[1]EXP TOTAL VINO PAIS'!AA183/1000000</f>
        <v>2.9927410000000001</v>
      </c>
      <c r="D25" s="162">
        <f>+'[1]EXP TOTAL VINO PAIS'!AA195/1000000</f>
        <v>2.2213150000000002</v>
      </c>
      <c r="E25" s="162">
        <f>+'[1]EXP TOTAL VINO PAIS'!AA207/1000000</f>
        <v>3.231382</v>
      </c>
      <c r="F25" s="162">
        <f>+'[1]EXP TOTAL VINO PAIS'!AA219/1000000</f>
        <v>3.9112439999999999</v>
      </c>
      <c r="G25" s="162">
        <f>+'[1]EXP TOTAL VINO PAIS'!AA231/1000000</f>
        <v>4.4134900000000004</v>
      </c>
      <c r="H25" s="226">
        <f>+'[1]EXP TOTAL VINO PAIS'!AA243/1000000</f>
        <v>2.8808220000000002</v>
      </c>
      <c r="I25" s="222">
        <f>+'[1]EXP TOTAL VINO PAIS'!AA255/1000000</f>
        <v>3.1265640000000001</v>
      </c>
      <c r="J25" s="7">
        <f>+I25/H25-1</f>
        <v>8.5302736510620925E-2</v>
      </c>
      <c r="K25" s="2"/>
      <c r="L25" s="42" t="s">
        <v>10</v>
      </c>
      <c r="M25" s="6">
        <f>+SUM('[1]EXP TOTAL VINO PAIS'!AA160:AA171)/1000000</f>
        <v>29.868644</v>
      </c>
      <c r="N25" s="6">
        <f t="shared" ref="N25:T25" si="44">+SUM(C25)+SUM(B26:B36)</f>
        <v>31.922093000000004</v>
      </c>
      <c r="O25" s="6">
        <f t="shared" si="44"/>
        <v>33.168529999999997</v>
      </c>
      <c r="P25" s="6">
        <f t="shared" si="44"/>
        <v>36.383245000000002</v>
      </c>
      <c r="Q25" s="6">
        <f t="shared" si="44"/>
        <v>42.990412000000006</v>
      </c>
      <c r="R25" s="67">
        <f t="shared" si="44"/>
        <v>56.877958</v>
      </c>
      <c r="S25" s="37">
        <f t="shared" si="44"/>
        <v>58.509549</v>
      </c>
      <c r="T25" s="37">
        <f t="shared" si="44"/>
        <v>51.601760999999996</v>
      </c>
      <c r="U25" s="78">
        <f t="shared" ref="U25:U32" si="45">+T25/S25-1</f>
        <v>-0.11806257470895909</v>
      </c>
      <c r="V25" s="7">
        <f t="shared" ref="V25:V32" si="46">+POWER(T25/O25,0.2)-1</f>
        <v>9.2415012279547515E-2</v>
      </c>
    </row>
    <row r="26" spans="1:22" x14ac:dyDescent="0.25">
      <c r="A26" s="42" t="s">
        <v>11</v>
      </c>
      <c r="B26" s="162">
        <f>+'[1]EXP TOTAL VINO PAIS'!AA172/1000000</f>
        <v>2.5944440000000002</v>
      </c>
      <c r="C26" s="162">
        <f>+'[1]EXP TOTAL VINO PAIS'!AA184/1000000</f>
        <v>2.3841909999999999</v>
      </c>
      <c r="D26" s="162">
        <f>+'[1]EXP TOTAL VINO PAIS'!AA196/1000000</f>
        <v>2.2643810000000002</v>
      </c>
      <c r="E26" s="162">
        <f>+'[1]EXP TOTAL VINO PAIS'!AA208/1000000</f>
        <v>3.1306440000000002</v>
      </c>
      <c r="F26" s="162">
        <f>+'[1]EXP TOTAL VINO PAIS'!AA220/1000000</f>
        <v>3.316465</v>
      </c>
      <c r="G26" s="162">
        <f>+'[1]EXP TOTAL VINO PAIS'!AA232/1000000</f>
        <v>4.5945799999999997</v>
      </c>
      <c r="H26" s="226">
        <f>+'[1]EXP TOTAL VINO PAIS'!AA244/1000000</f>
        <v>5.0823369999999999</v>
      </c>
      <c r="I26" s="222">
        <f>+'[1]EXP TOTAL VINO PAIS'!AA256/1000000</f>
        <v>3.547418</v>
      </c>
      <c r="J26" s="7">
        <f t="shared" ref="J26" si="47">+I26/H26-1</f>
        <v>-0.30201047274118187</v>
      </c>
      <c r="K26" s="2"/>
      <c r="L26" s="42" t="s">
        <v>11</v>
      </c>
      <c r="M26" s="6">
        <f>+SUM('[1]EXP TOTAL VINO PAIS'!AA161:AA172)/1000000</f>
        <v>30.553293</v>
      </c>
      <c r="N26" s="6">
        <f t="shared" ref="N26:T26" si="48">+SUM(C25:C26)+SUM(B27:B36)</f>
        <v>31.711840000000002</v>
      </c>
      <c r="O26" s="6">
        <f t="shared" si="48"/>
        <v>33.048720000000003</v>
      </c>
      <c r="P26" s="6">
        <f t="shared" si="48"/>
        <v>37.249508000000006</v>
      </c>
      <c r="Q26" s="6">
        <f t="shared" si="48"/>
        <v>43.176232999999996</v>
      </c>
      <c r="R26" s="67">
        <f t="shared" si="48"/>
        <v>58.156072999999992</v>
      </c>
      <c r="S26" s="37">
        <f t="shared" si="48"/>
        <v>58.997306000000002</v>
      </c>
      <c r="T26" s="37">
        <f t="shared" si="48"/>
        <v>50.066842000000001</v>
      </c>
      <c r="U26" s="78">
        <f t="shared" si="45"/>
        <v>-0.15137070835064914</v>
      </c>
      <c r="V26" s="7">
        <f t="shared" si="46"/>
        <v>8.6623544840185307E-2</v>
      </c>
    </row>
    <row r="27" spans="1:22" x14ac:dyDescent="0.25">
      <c r="A27" s="42" t="s">
        <v>0</v>
      </c>
      <c r="B27" s="162">
        <f>+'[1]EXP TOTAL VINO PAIS'!AA173/1000000</f>
        <v>2.6040230000000002</v>
      </c>
      <c r="C27" s="162">
        <f>+'[1]EXP TOTAL VINO PAIS'!AA185/1000000</f>
        <v>2.5808680000000002</v>
      </c>
      <c r="D27" s="162">
        <f>+'[1]EXP TOTAL VINO PAIS'!AA197/1000000</f>
        <v>3.1448390000000002</v>
      </c>
      <c r="E27" s="162">
        <f>+'[1]EXP TOTAL VINO PAIS'!AA209/1000000</f>
        <v>3.5318290000000001</v>
      </c>
      <c r="F27" s="162">
        <f>+'[1]EXP TOTAL VINO PAIS'!AA221/1000000</f>
        <v>4.1228220000000002</v>
      </c>
      <c r="G27" s="162">
        <f>+'[1]EXP TOTAL VINO PAIS'!AA233/1000000</f>
        <v>5.0279780000000001</v>
      </c>
      <c r="H27" s="226">
        <f>+'[1]EXP TOTAL VINO PAIS'!AA245/1000000</f>
        <v>5.9946120000000001</v>
      </c>
      <c r="I27" s="222">
        <f>+'[1]EXP TOTAL VINO PAIS'!AA257/1000000</f>
        <v>4.9958999999999998</v>
      </c>
      <c r="J27" s="7">
        <f t="shared" ref="J27" si="49">+I27/H27-1</f>
        <v>-0.16660160824420334</v>
      </c>
      <c r="K27" s="2"/>
      <c r="L27" s="42" t="s">
        <v>0</v>
      </c>
      <c r="M27" s="6">
        <f>+SUM('[1]EXP TOTAL VINO PAIS'!AA162:AA173)/1000000</f>
        <v>31.171669000000001</v>
      </c>
      <c r="N27" s="6">
        <f t="shared" ref="N27:S27" si="50">+SUM(C25:C27)+SUM(B28:B36)</f>
        <v>31.688685000000007</v>
      </c>
      <c r="O27" s="6">
        <f t="shared" si="50"/>
        <v>33.612690999999998</v>
      </c>
      <c r="P27" s="6">
        <f t="shared" si="50"/>
        <v>37.636498000000003</v>
      </c>
      <c r="Q27" s="6">
        <f t="shared" si="50"/>
        <v>43.767225999999994</v>
      </c>
      <c r="R27" s="67">
        <f t="shared" si="50"/>
        <v>59.061229000000004</v>
      </c>
      <c r="S27" s="37">
        <f t="shared" si="50"/>
        <v>59.963940000000001</v>
      </c>
      <c r="T27" s="37">
        <f t="shared" ref="T27" si="51">+SUM(I25:I27)+SUM(H28:H36)</f>
        <v>49.068130000000004</v>
      </c>
      <c r="U27" s="78">
        <f t="shared" si="45"/>
        <v>-0.18170603866256951</v>
      </c>
      <c r="V27" s="7">
        <f t="shared" si="46"/>
        <v>7.8597091442084155E-2</v>
      </c>
    </row>
    <row r="28" spans="1:22" x14ac:dyDescent="0.25">
      <c r="A28" s="42" t="s">
        <v>1</v>
      </c>
      <c r="B28" s="162">
        <f>+'[1]EXP TOTAL VINO PAIS'!AA174/1000000</f>
        <v>2.0695429999999999</v>
      </c>
      <c r="C28" s="162">
        <f>+'[1]EXP TOTAL VINO PAIS'!AA186/1000000</f>
        <v>2.9866259999999998</v>
      </c>
      <c r="D28" s="162">
        <f>+'[1]EXP TOTAL VINO PAIS'!AA198/1000000</f>
        <v>3.1776490000000002</v>
      </c>
      <c r="E28" s="162">
        <f>+'[1]EXP TOTAL VINO PAIS'!AA210/1000000</f>
        <v>3.1977600000000002</v>
      </c>
      <c r="F28" s="162">
        <f>+'[1]EXP TOTAL VINO PAIS'!AA222/1000000</f>
        <v>3.3680569999999999</v>
      </c>
      <c r="G28" s="162">
        <f>+'[1]EXP TOTAL VINO PAIS'!AA234/1000000</f>
        <v>4.9651649999999998</v>
      </c>
      <c r="H28" s="226">
        <f>+'[1]EXP TOTAL VINO PAIS'!AA246/1000000</f>
        <v>3.3324699999999998</v>
      </c>
      <c r="I28" s="222">
        <f>+'[1]EXP TOTAL VINO PAIS'!AA258/1000000</f>
        <v>4.4776119999999997</v>
      </c>
      <c r="J28" s="7">
        <f t="shared" ref="J28" si="52">+I28/H28-1</f>
        <v>0.34363160058455144</v>
      </c>
      <c r="K28" s="2"/>
      <c r="L28" s="42" t="s">
        <v>1</v>
      </c>
      <c r="M28" s="6">
        <f>+SUM('[1]EXP TOTAL VINO PAIS'!AA163:AA174)/1000000</f>
        <v>30.121302</v>
      </c>
      <c r="N28" s="6">
        <f t="shared" ref="N28:S28" si="53">+SUM(C25:C28)+SUM(B29:B36)</f>
        <v>32.605767999999998</v>
      </c>
      <c r="O28" s="6">
        <f t="shared" si="53"/>
        <v>33.803713999999999</v>
      </c>
      <c r="P28" s="6">
        <f t="shared" si="53"/>
        <v>37.656609000000003</v>
      </c>
      <c r="Q28" s="6">
        <f t="shared" si="53"/>
        <v>43.937522999999999</v>
      </c>
      <c r="R28" s="67">
        <f t="shared" si="53"/>
        <v>60.658337000000003</v>
      </c>
      <c r="S28" s="37">
        <f t="shared" si="53"/>
        <v>58.331244999999996</v>
      </c>
      <c r="T28" s="37">
        <f t="shared" ref="T28" si="54">+SUM(I25:I28)+SUM(H29:H36)</f>
        <v>50.213271999999996</v>
      </c>
      <c r="U28" s="78">
        <f t="shared" si="45"/>
        <v>-0.13917023372293869</v>
      </c>
      <c r="V28" s="7">
        <f t="shared" si="46"/>
        <v>8.2357723741460553E-2</v>
      </c>
    </row>
    <row r="29" spans="1:22" x14ac:dyDescent="0.25">
      <c r="A29" s="42" t="s">
        <v>2</v>
      </c>
      <c r="B29" s="162">
        <f>+'[1]EXP TOTAL VINO PAIS'!AA175/1000000</f>
        <v>2.4315020000000001</v>
      </c>
      <c r="C29" s="162">
        <f>+'[1]EXP TOTAL VINO PAIS'!AA187/1000000</f>
        <v>2.7404929999999998</v>
      </c>
      <c r="D29" s="162">
        <f>+'[1]EXP TOTAL VINO PAIS'!AA199/1000000</f>
        <v>2.6075300000000001</v>
      </c>
      <c r="E29" s="162">
        <f>+'[1]EXP TOTAL VINO PAIS'!AA211/1000000</f>
        <v>3.7793350000000001</v>
      </c>
      <c r="F29" s="162">
        <f>+'[1]EXP TOTAL VINO PAIS'!AA223/1000000</f>
        <v>5.2838820000000002</v>
      </c>
      <c r="G29" s="162">
        <f>+'[1]EXP TOTAL VINO PAIS'!AA235/1000000</f>
        <v>6.4280369999999998</v>
      </c>
      <c r="H29" s="226">
        <f>+'[1]EXP TOTAL VINO PAIS'!AA247/1000000</f>
        <v>4.1618589999999998</v>
      </c>
      <c r="I29" s="222">
        <f>+'[1]EXP TOTAL VINO PAIS'!AA259/1000000</f>
        <v>4.4797900000000004</v>
      </c>
      <c r="J29" s="7">
        <f t="shared" ref="J29" si="55">+I29/H29-1</f>
        <v>7.6391583664896068E-2</v>
      </c>
      <c r="K29" s="2"/>
      <c r="L29" s="42" t="s">
        <v>2</v>
      </c>
      <c r="M29" s="6">
        <f>+SUM('[1]EXP TOTAL VINO PAIS'!AA164:AA175)/1000000</f>
        <v>30.292736000000001</v>
      </c>
      <c r="N29" s="6">
        <f t="shared" ref="N29:S29" si="56">+SUM(C25:C29)+SUM(B30:B36)</f>
        <v>32.914759000000004</v>
      </c>
      <c r="O29" s="6">
        <f t="shared" si="56"/>
        <v>33.670751000000003</v>
      </c>
      <c r="P29" s="6">
        <f t="shared" si="56"/>
        <v>38.828414000000002</v>
      </c>
      <c r="Q29" s="6">
        <f t="shared" si="56"/>
        <v>45.442070000000001</v>
      </c>
      <c r="R29" s="67">
        <f t="shared" si="56"/>
        <v>61.802492000000001</v>
      </c>
      <c r="S29" s="37">
        <f t="shared" si="56"/>
        <v>56.065066999999999</v>
      </c>
      <c r="T29" s="37">
        <f t="shared" ref="T29" si="57">+SUM(I25:I29)+SUM(H30:H36)</f>
        <v>50.531203000000005</v>
      </c>
      <c r="U29" s="78">
        <f t="shared" si="45"/>
        <v>-9.870431439955285E-2</v>
      </c>
      <c r="V29" s="7">
        <f t="shared" si="46"/>
        <v>8.457943875781293E-2</v>
      </c>
    </row>
    <row r="30" spans="1:22" x14ac:dyDescent="0.25">
      <c r="A30" s="42" t="s">
        <v>3</v>
      </c>
      <c r="B30" s="162">
        <f>+'[1]EXP TOTAL VINO PAIS'!AA176/1000000</f>
        <v>2.138595</v>
      </c>
      <c r="C30" s="162">
        <f>+'[1]EXP TOTAL VINO PAIS'!AA188/1000000</f>
        <v>3.4802050000000002</v>
      </c>
      <c r="D30" s="162">
        <f>+'[1]EXP TOTAL VINO PAIS'!AA200/1000000</f>
        <v>2.4039959999999998</v>
      </c>
      <c r="E30" s="162">
        <f>+'[1]EXP TOTAL VINO PAIS'!AA212/1000000</f>
        <v>2.5898219999999998</v>
      </c>
      <c r="F30" s="162">
        <f>+'[1]EXP TOTAL VINO PAIS'!AA224/1000000</f>
        <v>4.7876190000000003</v>
      </c>
      <c r="G30" s="162">
        <f>+'[1]EXP TOTAL VINO PAIS'!AA236/1000000</f>
        <v>3.876458</v>
      </c>
      <c r="H30" s="226">
        <f>+'[1]EXP TOTAL VINO PAIS'!AA248/1000000</f>
        <v>4.4719600000000002</v>
      </c>
      <c r="I30" s="222">
        <f>+'[1]EXP TOTAL VINO PAIS'!AA260/1000000</f>
        <v>2.9576989999999999</v>
      </c>
      <c r="J30" s="7">
        <f t="shared" ref="J30" si="58">+I30/H30-1</f>
        <v>-0.33861237578153658</v>
      </c>
      <c r="K30" s="2"/>
      <c r="L30" s="42" t="s">
        <v>3</v>
      </c>
      <c r="M30" s="6">
        <f>+SUM('[1]EXP TOTAL VINO PAIS'!AA165:AA176)/1000000</f>
        <v>29.739629000000001</v>
      </c>
      <c r="N30" s="6">
        <f t="shared" ref="N30:S30" si="59">+SUM(C25:C30)+SUM(B31:B36)</f>
        <v>34.256369000000007</v>
      </c>
      <c r="O30" s="6">
        <f t="shared" si="59"/>
        <v>32.594542000000004</v>
      </c>
      <c r="P30" s="6">
        <f t="shared" si="59"/>
        <v>39.014240000000001</v>
      </c>
      <c r="Q30" s="6">
        <f t="shared" si="59"/>
        <v>47.639866999999995</v>
      </c>
      <c r="R30" s="67">
        <f t="shared" si="59"/>
        <v>60.891330999999994</v>
      </c>
      <c r="S30" s="67">
        <f t="shared" si="59"/>
        <v>56.660569000000002</v>
      </c>
      <c r="T30" s="67">
        <f t="shared" ref="T30" si="60">+SUM(I25:I30)+SUM(H31:H36)</f>
        <v>49.016942</v>
      </c>
      <c r="U30" s="78">
        <f t="shared" si="45"/>
        <v>-0.13490205154840573</v>
      </c>
      <c r="V30" s="7">
        <f t="shared" si="46"/>
        <v>8.5026302335040382E-2</v>
      </c>
    </row>
    <row r="31" spans="1:22" x14ac:dyDescent="0.25">
      <c r="A31" s="42" t="s">
        <v>4</v>
      </c>
      <c r="B31" s="162">
        <f>+'[1]EXP TOTAL VINO PAIS'!AA177/1000000</f>
        <v>2.408334</v>
      </c>
      <c r="C31" s="162">
        <f>+'[1]EXP TOTAL VINO PAIS'!AA189/1000000</f>
        <v>2.811763</v>
      </c>
      <c r="D31" s="162">
        <f>+'[1]EXP TOTAL VINO PAIS'!AA201/1000000</f>
        <v>3.0294949999999998</v>
      </c>
      <c r="E31" s="162">
        <f>+'[1]EXP TOTAL VINO PAIS'!AA213/1000000</f>
        <v>3.115917</v>
      </c>
      <c r="F31" s="162">
        <f>+'[1]EXP TOTAL VINO PAIS'!AA225/1000000</f>
        <v>5.1133959999999998</v>
      </c>
      <c r="G31" s="162">
        <f>+'[1]EXP TOTAL VINO PAIS'!AA237/1000000</f>
        <v>5.1938190000000004</v>
      </c>
      <c r="H31" s="226">
        <f>+'[1]EXP TOTAL VINO PAIS'!AA249/1000000</f>
        <v>3.0804459999999998</v>
      </c>
      <c r="I31" s="222">
        <f>+'[1]EXP TOTAL VINO PAIS'!AA261/1000000</f>
        <v>3.3029850000000001</v>
      </c>
      <c r="J31" s="7">
        <f t="shared" ref="J31:J32" si="61">+I31/H31-1</f>
        <v>7.2242460994284663E-2</v>
      </c>
      <c r="K31" s="2"/>
      <c r="L31" s="42" t="s">
        <v>4</v>
      </c>
      <c r="M31" s="6">
        <f>+SUM('[1]EXP TOTAL VINO PAIS'!AA166:AA177)/1000000</f>
        <v>29.729562999999999</v>
      </c>
      <c r="N31" s="6">
        <f t="shared" ref="N31:S31" si="62">+SUM(C25:C31)+SUM(B32:B36)</f>
        <v>34.659798000000002</v>
      </c>
      <c r="O31" s="6">
        <f t="shared" si="62"/>
        <v>32.812274000000002</v>
      </c>
      <c r="P31" s="6">
        <f t="shared" si="62"/>
        <v>39.100662</v>
      </c>
      <c r="Q31" s="6">
        <f t="shared" si="62"/>
        <v>49.637346000000008</v>
      </c>
      <c r="R31" s="67">
        <f t="shared" si="62"/>
        <v>60.971754000000004</v>
      </c>
      <c r="S31" s="67">
        <f t="shared" si="62"/>
        <v>54.547196</v>
      </c>
      <c r="T31" s="67">
        <f t="shared" ref="T31" si="63">+SUM(I25:I31)+SUM(H32:H36)</f>
        <v>49.239480999999998</v>
      </c>
      <c r="U31" s="78">
        <f t="shared" si="45"/>
        <v>-9.7305001708978822E-2</v>
      </c>
      <c r="V31" s="7">
        <f t="shared" si="46"/>
        <v>8.4564606004962961E-2</v>
      </c>
    </row>
    <row r="32" spans="1:22" x14ac:dyDescent="0.25">
      <c r="A32" s="42" t="s">
        <v>5</v>
      </c>
      <c r="B32" s="162">
        <f>+'[1]EXP TOTAL VINO PAIS'!AA178/1000000</f>
        <v>3.1483780000000001</v>
      </c>
      <c r="C32" s="162">
        <f>+'[1]EXP TOTAL VINO PAIS'!AA190/1000000</f>
        <v>2.7962570000000002</v>
      </c>
      <c r="D32" s="162">
        <f>+'[1]EXP TOTAL VINO PAIS'!AA202/1000000</f>
        <v>2.6425920000000001</v>
      </c>
      <c r="E32" s="162">
        <f>+'[1]EXP TOTAL VINO PAIS'!AA214/1000000</f>
        <v>3.4297529999999998</v>
      </c>
      <c r="F32" s="162">
        <f>+'[1]EXP TOTAL VINO PAIS'!AA226/1000000</f>
        <v>6.8591540000000002</v>
      </c>
      <c r="G32" s="162">
        <f>+'[1]EXP TOTAL VINO PAIS'!AA238/1000000</f>
        <v>4.2594700000000003</v>
      </c>
      <c r="H32" s="226">
        <f>+'[1]EXP TOTAL VINO PAIS'!AA250/1000000</f>
        <v>4.0481629999999997</v>
      </c>
      <c r="I32" s="222">
        <f>+'[1]EXP TOTAL VINO PAIS'!AA262/1000000</f>
        <v>3.3416999999999999</v>
      </c>
      <c r="J32" s="7">
        <f t="shared" si="61"/>
        <v>-0.17451446495608003</v>
      </c>
      <c r="K32" s="2"/>
      <c r="L32" s="42" t="s">
        <v>5</v>
      </c>
      <c r="M32" s="6">
        <f>+SUM('[1]EXP TOTAL VINO PAIS'!AA167:AA178)/1000000</f>
        <v>30.633376999999999</v>
      </c>
      <c r="N32" s="6">
        <f t="shared" ref="N32:S32" si="64">+SUM(C25:C32)+SUM(B33:B36)</f>
        <v>34.307676999999998</v>
      </c>
      <c r="O32" s="6">
        <f t="shared" si="64"/>
        <v>32.658608999999998</v>
      </c>
      <c r="P32" s="6">
        <f t="shared" si="64"/>
        <v>39.887822999999997</v>
      </c>
      <c r="Q32" s="6">
        <f t="shared" si="64"/>
        <v>53.066747000000007</v>
      </c>
      <c r="R32" s="67">
        <f t="shared" si="64"/>
        <v>58.372070000000001</v>
      </c>
      <c r="S32" s="67">
        <f t="shared" si="64"/>
        <v>54.335889000000002</v>
      </c>
      <c r="T32" s="67">
        <f t="shared" ref="T32" si="65">+SUM(I25:I32)+SUM(H33:H36)</f>
        <v>48.533017999999998</v>
      </c>
      <c r="U32" s="78">
        <f t="shared" si="45"/>
        <v>-0.10679628339199532</v>
      </c>
      <c r="V32" s="7">
        <f t="shared" si="46"/>
        <v>8.2450195112353297E-2</v>
      </c>
    </row>
    <row r="33" spans="1:22" x14ac:dyDescent="0.25">
      <c r="A33" s="42" t="s">
        <v>6</v>
      </c>
      <c r="B33" s="162">
        <f>+'[1]EXP TOTAL VINO PAIS'!AA179/1000000</f>
        <v>3.0057550000000002</v>
      </c>
      <c r="C33" s="162">
        <f>+'[1]EXP TOTAL VINO PAIS'!AA191/1000000</f>
        <v>3.1190519999999999</v>
      </c>
      <c r="D33" s="162">
        <f>+'[1]EXP TOTAL VINO PAIS'!AA203/1000000</f>
        <v>3.1971250000000002</v>
      </c>
      <c r="E33" s="162">
        <f>+'[1]EXP TOTAL VINO PAIS'!AA215/1000000</f>
        <v>3.998577</v>
      </c>
      <c r="F33" s="162">
        <f>+'[1]EXP TOTAL VINO PAIS'!AA227/1000000</f>
        <v>4.8124180000000001</v>
      </c>
      <c r="G33" s="162">
        <f>+'[1]EXP TOTAL VINO PAIS'!AA239/1000000</f>
        <v>4.8528409999999997</v>
      </c>
      <c r="H33" s="226">
        <f>+'[1]EXP TOTAL VINO PAIS'!AA251/1000000</f>
        <v>6.0592940000000004</v>
      </c>
      <c r="I33" s="222"/>
      <c r="J33" s="7"/>
      <c r="K33" s="2"/>
      <c r="L33" s="42" t="s">
        <v>6</v>
      </c>
      <c r="M33" s="6">
        <f>+SUM('[1]EXP TOTAL VINO PAIS'!AA168:AA179)/1000000</f>
        <v>31.141642000000001</v>
      </c>
      <c r="N33" s="6">
        <f t="shared" ref="N33:S33" si="66">+SUM(C25:C33)+SUM(B34:B36)</f>
        <v>34.420974000000001</v>
      </c>
      <c r="O33" s="6">
        <f t="shared" si="66"/>
        <v>32.736682000000002</v>
      </c>
      <c r="P33" s="6">
        <f t="shared" si="66"/>
        <v>40.689275000000002</v>
      </c>
      <c r="Q33" s="6">
        <f t="shared" si="66"/>
        <v>53.880588000000003</v>
      </c>
      <c r="R33" s="67">
        <f t="shared" si="66"/>
        <v>58.412492999999998</v>
      </c>
      <c r="S33" s="67">
        <f t="shared" si="66"/>
        <v>55.542342000000005</v>
      </c>
      <c r="T33" s="67"/>
      <c r="U33" s="78"/>
      <c r="V33" s="7"/>
    </row>
    <row r="34" spans="1:22" x14ac:dyDescent="0.25">
      <c r="A34" s="42" t="s">
        <v>7</v>
      </c>
      <c r="B34" s="162">
        <f>+'[1]EXP TOTAL VINO PAIS'!AA180/1000000</f>
        <v>3.361186</v>
      </c>
      <c r="C34" s="162">
        <f>+'[1]EXP TOTAL VINO PAIS'!AA192/1000000</f>
        <v>2.6834120000000001</v>
      </c>
      <c r="D34" s="162">
        <f>+'[1]EXP TOTAL VINO PAIS'!AA204/1000000</f>
        <v>3.07775</v>
      </c>
      <c r="E34" s="162">
        <f>+'[1]EXP TOTAL VINO PAIS'!AA216/1000000</f>
        <v>4.197946</v>
      </c>
      <c r="F34" s="162">
        <f>+'[1]EXP TOTAL VINO PAIS'!AA228/1000000</f>
        <v>5.0880520000000002</v>
      </c>
      <c r="G34" s="162">
        <f>+'[1]EXP TOTAL VINO PAIS'!AA240/1000000</f>
        <v>4.6410349999999996</v>
      </c>
      <c r="H34" s="226">
        <f>+'[1]EXP TOTAL VINO PAIS'!AA252/1000000</f>
        <v>4.1653520000000004</v>
      </c>
      <c r="I34" s="222"/>
      <c r="J34" s="7"/>
      <c r="K34" s="2"/>
      <c r="L34" s="42" t="s">
        <v>7</v>
      </c>
      <c r="M34" s="6">
        <f>+SUM('[1]EXP TOTAL VINO PAIS'!AA169:AA180)/1000000</f>
        <v>31.484123</v>
      </c>
      <c r="N34" s="6">
        <f t="shared" ref="N34:S34" si="67">+SUM(C25:C34)+SUM(B35:B36)</f>
        <v>33.743200000000002</v>
      </c>
      <c r="O34" s="6">
        <f t="shared" si="67"/>
        <v>33.131019999999999</v>
      </c>
      <c r="P34" s="6">
        <f t="shared" si="67"/>
        <v>41.809471000000002</v>
      </c>
      <c r="Q34" s="6">
        <f t="shared" si="67"/>
        <v>54.770694000000006</v>
      </c>
      <c r="R34" s="67">
        <f t="shared" si="67"/>
        <v>57.965476000000002</v>
      </c>
      <c r="S34" s="67">
        <f t="shared" si="67"/>
        <v>55.066659000000001</v>
      </c>
      <c r="T34" s="67"/>
      <c r="U34" s="78"/>
      <c r="V34" s="7"/>
    </row>
    <row r="35" spans="1:22" x14ac:dyDescent="0.25">
      <c r="A35" s="42" t="s">
        <v>8</v>
      </c>
      <c r="B35" s="162">
        <f>+'[1]EXP TOTAL VINO PAIS'!AA181/1000000</f>
        <v>2.862304</v>
      </c>
      <c r="C35" s="162">
        <f>+'[1]EXP TOTAL VINO PAIS'!AA193/1000000</f>
        <v>2.7042999999999999</v>
      </c>
      <c r="D35" s="162">
        <f>+'[1]EXP TOTAL VINO PAIS'!AA205/1000000</f>
        <v>3.3135940000000002</v>
      </c>
      <c r="E35" s="162">
        <f>+'[1]EXP TOTAL VINO PAIS'!AA217/1000000</f>
        <v>3.4806119999999998</v>
      </c>
      <c r="F35" s="162">
        <f>+'[1]EXP TOTAL VINO PAIS'!AA229/1000000</f>
        <v>4.9198139999999997</v>
      </c>
      <c r="G35" s="162">
        <f>+'[1]EXP TOTAL VINO PAIS'!AA241/1000000</f>
        <v>5.9706890000000001</v>
      </c>
      <c r="H35" s="226">
        <f>+'[1]EXP TOTAL VINO PAIS'!AA253/1000000</f>
        <v>3.7881019999999999</v>
      </c>
      <c r="I35" s="222"/>
      <c r="J35" s="7"/>
      <c r="K35" s="2"/>
      <c r="L35" s="42" t="s">
        <v>8</v>
      </c>
      <c r="M35" s="6">
        <f>+SUM('[1]EXP TOTAL VINO PAIS'!AA170:AA181)/1000000</f>
        <v>31.863043000000001</v>
      </c>
      <c r="N35" s="6">
        <f t="shared" ref="N35:S35" si="68">+SUM(C25:C35)+SUM(B36)</f>
        <v>33.585196000000003</v>
      </c>
      <c r="O35" s="6">
        <f t="shared" si="68"/>
        <v>33.740314000000005</v>
      </c>
      <c r="P35" s="6">
        <f t="shared" si="68"/>
        <v>41.976489000000001</v>
      </c>
      <c r="Q35" s="6">
        <f t="shared" si="68"/>
        <v>56.209896000000008</v>
      </c>
      <c r="R35" s="67">
        <f t="shared" si="68"/>
        <v>59.016351</v>
      </c>
      <c r="S35" s="67">
        <f t="shared" si="68"/>
        <v>52.884072000000003</v>
      </c>
      <c r="T35" s="67"/>
      <c r="U35" s="78"/>
      <c r="V35" s="7"/>
    </row>
    <row r="36" spans="1:22" x14ac:dyDescent="0.25">
      <c r="A36" s="42" t="s">
        <v>9</v>
      </c>
      <c r="B36" s="162">
        <f>+'[1]EXP TOTAL VINO PAIS'!AA182/1000000</f>
        <v>2.305288</v>
      </c>
      <c r="C36" s="162">
        <f>+'[1]EXP TOTAL VINO PAIS'!AA194/1000000</f>
        <v>2.6600480000000002</v>
      </c>
      <c r="D36" s="162">
        <f>+'[1]EXP TOTAL VINO PAIS'!AA206/1000000</f>
        <v>4.2929120000000003</v>
      </c>
      <c r="E36" s="162">
        <f>+'[1]EXP TOTAL VINO PAIS'!AA218/1000000</f>
        <v>4.6269729999999996</v>
      </c>
      <c r="F36" s="162">
        <f>+'[1]EXP TOTAL VINO PAIS'!AA230/1000000</f>
        <v>4.792789</v>
      </c>
      <c r="G36" s="162">
        <f>+'[1]EXP TOTAL VINO PAIS'!AA242/1000000</f>
        <v>5.8186549999999997</v>
      </c>
      <c r="H36" s="226">
        <f>+'[1]EXP TOTAL VINO PAIS'!AA254/1000000</f>
        <v>4.2906019999999998</v>
      </c>
      <c r="I36" s="222"/>
      <c r="J36" s="7"/>
      <c r="K36" s="2"/>
      <c r="L36" s="42" t="s">
        <v>9</v>
      </c>
      <c r="M36" s="6">
        <f>+SUM('[1]EXP TOTAL VINO PAIS'!AA171:AA182)/1000000</f>
        <v>31.338954000000001</v>
      </c>
      <c r="N36" s="6">
        <f t="shared" ref="N36:S36" si="69">+SUM(C25:C36)</f>
        <v>33.939956000000002</v>
      </c>
      <c r="O36" s="6">
        <f t="shared" si="69"/>
        <v>35.373178000000003</v>
      </c>
      <c r="P36" s="6">
        <f t="shared" si="69"/>
        <v>42.310549999999999</v>
      </c>
      <c r="Q36" s="6">
        <f t="shared" si="69"/>
        <v>56.375712000000007</v>
      </c>
      <c r="R36" s="67">
        <f t="shared" si="69"/>
        <v>60.042217000000001</v>
      </c>
      <c r="S36" s="67">
        <f t="shared" si="69"/>
        <v>51.356019000000003</v>
      </c>
      <c r="T36" s="67"/>
      <c r="U36" s="78"/>
      <c r="V36" s="7"/>
    </row>
    <row r="37" spans="1:22" ht="25.5" x14ac:dyDescent="0.25">
      <c r="A37" s="53" t="s">
        <v>13</v>
      </c>
      <c r="B37" s="163">
        <f t="shared" ref="B37:G37" si="70">SUM(B25:B36)</f>
        <v>31.338954000000005</v>
      </c>
      <c r="C37" s="163">
        <f t="shared" si="70"/>
        <v>33.939956000000002</v>
      </c>
      <c r="D37" s="163">
        <f t="shared" si="70"/>
        <v>35.373178000000003</v>
      </c>
      <c r="E37" s="163">
        <f t="shared" si="70"/>
        <v>42.310549999999999</v>
      </c>
      <c r="F37" s="163">
        <f t="shared" si="70"/>
        <v>56.375712000000007</v>
      </c>
      <c r="G37" s="163">
        <f t="shared" si="70"/>
        <v>60.042217000000001</v>
      </c>
      <c r="H37" s="228">
        <f t="shared" ref="H37" si="71">SUM(H25:H36)</f>
        <v>51.356019000000003</v>
      </c>
      <c r="I37" s="229"/>
      <c r="J37" s="56"/>
      <c r="K37" s="3"/>
      <c r="L37" s="43" t="s">
        <v>14</v>
      </c>
      <c r="M37" s="46">
        <f t="shared" ref="M37" si="72">+AVERAGE(M25:M36)</f>
        <v>30.661497916666665</v>
      </c>
      <c r="N37" s="46">
        <f>+AVERAGE(N25:N36)</f>
        <v>33.31302625</v>
      </c>
      <c r="O37" s="46">
        <f t="shared" ref="O37:T37" si="73">+AVERAGE(O25:O36)</f>
        <v>33.362585416666668</v>
      </c>
      <c r="P37" s="46">
        <f t="shared" si="73"/>
        <v>39.378565333333334</v>
      </c>
      <c r="Q37" s="46">
        <f t="shared" si="73"/>
        <v>49.241192833333336</v>
      </c>
      <c r="R37" s="68">
        <f t="shared" si="73"/>
        <v>59.352315083333337</v>
      </c>
      <c r="S37" s="47">
        <f t="shared" si="73"/>
        <v>56.021654416666671</v>
      </c>
      <c r="T37" s="47">
        <f t="shared" si="73"/>
        <v>49.783831125000006</v>
      </c>
      <c r="U37" s="79">
        <f>+T37/S37-1</f>
        <v>-0.11134664544663797</v>
      </c>
      <c r="V37" s="75">
        <f>+POWER(T37/O37,0.2)-1</f>
        <v>8.3342355750555708E-2</v>
      </c>
    </row>
    <row r="38" spans="1:22" ht="25.5" x14ac:dyDescent="0.25">
      <c r="A38" s="57" t="s">
        <v>15</v>
      </c>
      <c r="B38" s="58">
        <f t="shared" ref="B38:G38" si="74">+B37/B$181</f>
        <v>0.120879405037476</v>
      </c>
      <c r="C38" s="58">
        <f t="shared" si="74"/>
        <v>0.15122135260029529</v>
      </c>
      <c r="D38" s="58">
        <f t="shared" si="74"/>
        <v>0.1289462402452157</v>
      </c>
      <c r="E38" s="58">
        <f t="shared" si="74"/>
        <v>0.13878651197773204</v>
      </c>
      <c r="F38" s="58">
        <f t="shared" si="74"/>
        <v>0.14423431730588243</v>
      </c>
      <c r="G38" s="58">
        <f t="shared" si="74"/>
        <v>0.20781916056107355</v>
      </c>
      <c r="H38" s="195">
        <f t="shared" ref="H38" si="75">+H37/H$181</f>
        <v>0.20809680055339566</v>
      </c>
      <c r="I38" s="193"/>
      <c r="J38" s="59"/>
      <c r="K38" s="3"/>
      <c r="L38" s="44" t="s">
        <v>15</v>
      </c>
      <c r="M38" s="48">
        <f t="shared" ref="M38:T38" si="76">+M37/M$181</f>
        <v>0.11841685525584231</v>
      </c>
      <c r="N38" s="48">
        <f t="shared" si="76"/>
        <v>0.13848383809635684</v>
      </c>
      <c r="O38" s="48">
        <f t="shared" si="76"/>
        <v>0.14157588796349937</v>
      </c>
      <c r="P38" s="48">
        <f t="shared" si="76"/>
        <v>0.1329125390379729</v>
      </c>
      <c r="Q38" s="48">
        <f t="shared" si="76"/>
        <v>0.13219117673552125</v>
      </c>
      <c r="R38" s="69">
        <f t="shared" si="76"/>
        <v>0.18301675988414531</v>
      </c>
      <c r="S38" s="72">
        <f t="shared" si="76"/>
        <v>0.20700979367286307</v>
      </c>
      <c r="T38" s="72">
        <f t="shared" si="76"/>
        <v>0.22484874260829882</v>
      </c>
      <c r="U38" s="72"/>
      <c r="V38" s="76"/>
    </row>
    <row r="39" spans="1:22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H39" si="77">+D37/C37-1</f>
        <v>4.2228163171454947E-2</v>
      </c>
      <c r="E39" s="62">
        <f t="shared" si="77"/>
        <v>0.19611955702707839</v>
      </c>
      <c r="F39" s="62">
        <f t="shared" si="77"/>
        <v>0.33242682971504767</v>
      </c>
      <c r="G39" s="62">
        <f t="shared" si="77"/>
        <v>6.5036961307025187E-2</v>
      </c>
      <c r="H39" s="196">
        <f t="shared" si="77"/>
        <v>-0.14466817572708879</v>
      </c>
      <c r="I39" s="192"/>
      <c r="J39" s="63"/>
      <c r="K39" s="2"/>
      <c r="L39" s="45" t="s">
        <v>12</v>
      </c>
      <c r="M39" s="49"/>
      <c r="N39" s="50">
        <f>+N37/M37-1</f>
        <v>8.6477455880981102E-2</v>
      </c>
      <c r="O39" s="50">
        <f t="shared" ref="O39" si="78">+O37/N37-1</f>
        <v>1.4876813140525247E-3</v>
      </c>
      <c r="P39" s="50">
        <f t="shared" ref="P39" si="79">+P37/O37-1</f>
        <v>0.18032115441692698</v>
      </c>
      <c r="Q39" s="50">
        <f t="shared" ref="Q39" si="80">+Q37/P37-1</f>
        <v>0.25045675017650892</v>
      </c>
      <c r="R39" s="70">
        <f t="shared" ref="R39" si="81">+R37/Q37-1</f>
        <v>0.20533869445898922</v>
      </c>
      <c r="S39" s="73">
        <f t="shared" ref="S39" si="82">+S37/R37-1</f>
        <v>-5.6116777618366975E-2</v>
      </c>
      <c r="T39" s="73">
        <f t="shared" ref="T39" si="83">+T37/S37-1</f>
        <v>-0.11134664544663797</v>
      </c>
      <c r="U39" s="51"/>
      <c r="V39" s="52"/>
    </row>
    <row r="40" spans="1:22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2" ht="15.75" thickBot="1" x14ac:dyDescent="0.3">
      <c r="A41" s="274" t="s">
        <v>106</v>
      </c>
      <c r="B41" s="275"/>
      <c r="C41" s="275"/>
      <c r="D41" s="275"/>
      <c r="E41" s="275"/>
      <c r="F41" s="275"/>
      <c r="G41" s="275"/>
      <c r="H41" s="275"/>
      <c r="I41" s="275"/>
      <c r="J41" s="276"/>
      <c r="K41" s="2"/>
      <c r="L41" s="274" t="s">
        <v>107</v>
      </c>
      <c r="M41" s="275"/>
      <c r="N41" s="275"/>
      <c r="O41" s="275"/>
      <c r="P41" s="275"/>
      <c r="Q41" s="275"/>
      <c r="R41" s="275"/>
      <c r="S41" s="275"/>
      <c r="T41" s="275"/>
      <c r="U41" s="275"/>
      <c r="V41" s="276"/>
    </row>
    <row r="42" spans="1:22" ht="38.25" x14ac:dyDescent="0.25">
      <c r="A42" s="38"/>
      <c r="B42" s="39">
        <v>2016</v>
      </c>
      <c r="C42" s="39">
        <f>+B42+1</f>
        <v>2017</v>
      </c>
      <c r="D42" s="39">
        <f t="shared" ref="D42:H42" si="84">+C42+1</f>
        <v>2018</v>
      </c>
      <c r="E42" s="39">
        <f t="shared" si="84"/>
        <v>2019</v>
      </c>
      <c r="F42" s="39">
        <f t="shared" si="84"/>
        <v>2020</v>
      </c>
      <c r="G42" s="39">
        <f t="shared" si="84"/>
        <v>2021</v>
      </c>
      <c r="H42" s="198">
        <f t="shared" si="84"/>
        <v>2022</v>
      </c>
      <c r="I42" s="40">
        <v>2023</v>
      </c>
      <c r="J42" s="41" t="s">
        <v>16</v>
      </c>
      <c r="K42" s="2"/>
      <c r="L42" s="65"/>
      <c r="M42" s="64">
        <v>2016</v>
      </c>
      <c r="N42" s="64">
        <f>+M42+1</f>
        <v>2017</v>
      </c>
      <c r="O42" s="64">
        <f t="shared" ref="O42" si="85">+N42+1</f>
        <v>2018</v>
      </c>
      <c r="P42" s="64">
        <f t="shared" ref="P42" si="86">+O42+1</f>
        <v>2019</v>
      </c>
      <c r="Q42" s="64">
        <f t="shared" ref="Q42" si="87">+P42+1</f>
        <v>2020</v>
      </c>
      <c r="R42" s="66">
        <f t="shared" ref="R42" si="88">+Q42+1</f>
        <v>2021</v>
      </c>
      <c r="S42" s="71">
        <f t="shared" ref="S42" si="89">+R42+1</f>
        <v>2022</v>
      </c>
      <c r="T42" s="71">
        <f t="shared" ref="T42" si="90">+S42+1</f>
        <v>2023</v>
      </c>
      <c r="U42" s="77" t="s">
        <v>16</v>
      </c>
      <c r="V42" s="74" t="s">
        <v>21</v>
      </c>
    </row>
    <row r="43" spans="1:22" x14ac:dyDescent="0.25">
      <c r="A43" s="42" t="s">
        <v>10</v>
      </c>
      <c r="B43" s="162">
        <f>+'[1]EXP TOTAL VINO PAIS'!AB171/1000000</f>
        <v>1.495115</v>
      </c>
      <c r="C43" s="162">
        <f>+'[1]EXP TOTAL VINO PAIS'!AB183/1000000</f>
        <v>1.3775329999999999</v>
      </c>
      <c r="D43" s="162">
        <f>+'[1]EXP TOTAL VINO PAIS'!AB195/1000000</f>
        <v>0.90621099999999999</v>
      </c>
      <c r="E43" s="162">
        <f>+'[1]EXP TOTAL VINO PAIS'!AB207/1000000</f>
        <v>3.331458</v>
      </c>
      <c r="F43" s="162">
        <f>+'[1]EXP TOTAL VINO PAIS'!AB219/1000000</f>
        <v>3.305294</v>
      </c>
      <c r="G43" s="162">
        <f>+'[1]EXP TOTAL VINO PAIS'!AB231/1000000</f>
        <v>3.280729</v>
      </c>
      <c r="H43" s="226">
        <f>+'[1]EXP TOTAL VINO PAIS'!AB243/1000000</f>
        <v>0.48584899999999998</v>
      </c>
      <c r="I43" s="222">
        <f>+'[1]EXP TOTAL VINO PAIS'!AB255/1000000</f>
        <v>0.62945200000000001</v>
      </c>
      <c r="J43" s="7">
        <f>+I43/H43-1</f>
        <v>0.29557125773645732</v>
      </c>
      <c r="K43" s="2"/>
      <c r="L43" s="42" t="s">
        <v>10</v>
      </c>
      <c r="M43" s="6">
        <f>+SUM('[1]EXP TOTAL VINO PAIS'!AB160:AB171)/1000000</f>
        <v>22.470279999999999</v>
      </c>
      <c r="N43" s="6">
        <f t="shared" ref="N43:T43" si="91">+SUM(C43)+SUM(B44:B54)</f>
        <v>20.383514000000002</v>
      </c>
      <c r="O43" s="6">
        <f t="shared" si="91"/>
        <v>16.959506999999999</v>
      </c>
      <c r="P43" s="6">
        <f t="shared" si="91"/>
        <v>25.866350999999998</v>
      </c>
      <c r="Q43" s="6">
        <f t="shared" si="91"/>
        <v>34.964895999999996</v>
      </c>
      <c r="R43" s="67">
        <f t="shared" si="91"/>
        <v>43.756643000000004</v>
      </c>
      <c r="S43" s="37">
        <f t="shared" si="91"/>
        <v>26.957346999999999</v>
      </c>
      <c r="T43" s="37">
        <f t="shared" si="91"/>
        <v>12.230397999999997</v>
      </c>
      <c r="U43" s="78">
        <f t="shared" ref="U43:U50" si="92">+T43/S43-1</f>
        <v>-0.54630557673201308</v>
      </c>
      <c r="V43" s="7">
        <f t="shared" ref="V43:V50" si="93">+POWER(T43/O43,0.2)-1</f>
        <v>-6.3289316990415845E-2</v>
      </c>
    </row>
    <row r="44" spans="1:22" x14ac:dyDescent="0.25">
      <c r="A44" s="42" t="s">
        <v>11</v>
      </c>
      <c r="B44" s="162">
        <f>+'[1]EXP TOTAL VINO PAIS'!AB172/1000000</f>
        <v>1.572503</v>
      </c>
      <c r="C44" s="162">
        <f>+'[1]EXP TOTAL VINO PAIS'!AB184/1000000</f>
        <v>1.330327</v>
      </c>
      <c r="D44" s="162">
        <f>+'[1]EXP TOTAL VINO PAIS'!AB196/1000000</f>
        <v>1.018249</v>
      </c>
      <c r="E44" s="162">
        <f>+'[1]EXP TOTAL VINO PAIS'!AB208/1000000</f>
        <v>2.8836599999999999</v>
      </c>
      <c r="F44" s="162">
        <f>+'[1]EXP TOTAL VINO PAIS'!AB220/1000000</f>
        <v>3.492461</v>
      </c>
      <c r="G44" s="162">
        <f>+'[1]EXP TOTAL VINO PAIS'!AB232/1000000</f>
        <v>3.8085149999999999</v>
      </c>
      <c r="H44" s="226">
        <f>+'[1]EXP TOTAL VINO PAIS'!AB244/1000000</f>
        <v>1.27179</v>
      </c>
      <c r="I44" s="222">
        <f>+'[1]EXP TOTAL VINO PAIS'!AB256/1000000</f>
        <v>0.695357</v>
      </c>
      <c r="J44" s="7">
        <f t="shared" ref="J44" si="94">+I44/H44-1</f>
        <v>-0.453245425738526</v>
      </c>
      <c r="K44" s="2"/>
      <c r="L44" s="42" t="s">
        <v>11</v>
      </c>
      <c r="M44" s="6">
        <f>+SUM('[1]EXP TOTAL VINO PAIS'!AB161:AB172)/1000000</f>
        <v>22.336226</v>
      </c>
      <c r="N44" s="6">
        <f t="shared" ref="N44:T44" si="95">+SUM(C43:C44)+SUM(B45:B54)</f>
        <v>20.141338000000001</v>
      </c>
      <c r="O44" s="6">
        <f t="shared" si="95"/>
        <v>16.647429000000002</v>
      </c>
      <c r="P44" s="6">
        <f t="shared" si="95"/>
        <v>27.731762</v>
      </c>
      <c r="Q44" s="6">
        <f t="shared" si="95"/>
        <v>35.573697000000003</v>
      </c>
      <c r="R44" s="67">
        <f t="shared" si="95"/>
        <v>44.072696999999998</v>
      </c>
      <c r="S44" s="37">
        <f t="shared" si="95"/>
        <v>24.420621999999998</v>
      </c>
      <c r="T44" s="37">
        <f t="shared" si="95"/>
        <v>11.653964999999999</v>
      </c>
      <c r="U44" s="78">
        <f t="shared" si="92"/>
        <v>-0.52278181120857603</v>
      </c>
      <c r="V44" s="7">
        <f t="shared" si="93"/>
        <v>-6.8837864542821259E-2</v>
      </c>
    </row>
    <row r="45" spans="1:22" x14ac:dyDescent="0.25">
      <c r="A45" s="42" t="s">
        <v>0</v>
      </c>
      <c r="B45" s="162">
        <f>+'[1]EXP TOTAL VINO PAIS'!AB173/1000000</f>
        <v>1.638307</v>
      </c>
      <c r="C45" s="162">
        <f>+'[1]EXP TOTAL VINO PAIS'!AB185/1000000</f>
        <v>1.4261740000000001</v>
      </c>
      <c r="D45" s="162">
        <f>+'[1]EXP TOTAL VINO PAIS'!AB197/1000000</f>
        <v>1.0872809999999999</v>
      </c>
      <c r="E45" s="162">
        <f>+'[1]EXP TOTAL VINO PAIS'!AB209/1000000</f>
        <v>2.7425139999999999</v>
      </c>
      <c r="F45" s="162">
        <f>+'[1]EXP TOTAL VINO PAIS'!AB221/1000000</f>
        <v>4.1539760000000001</v>
      </c>
      <c r="G45" s="162">
        <f>+'[1]EXP TOTAL VINO PAIS'!AB233/1000000</f>
        <v>3.163608</v>
      </c>
      <c r="H45" s="226">
        <f>+'[1]EXP TOTAL VINO PAIS'!AB245/1000000</f>
        <v>0.62096700000000005</v>
      </c>
      <c r="I45" s="222">
        <f>+'[1]EXP TOTAL VINO PAIS'!AB257/1000000</f>
        <v>0.60272400000000004</v>
      </c>
      <c r="J45" s="7">
        <f t="shared" ref="J45" si="96">+I45/H45-1</f>
        <v>-2.9378372763770089E-2</v>
      </c>
      <c r="K45" s="2"/>
      <c r="L45" s="42" t="s">
        <v>0</v>
      </c>
      <c r="M45" s="6">
        <f>+SUM('[1]EXP TOTAL VINO PAIS'!AB162:AB173)/1000000</f>
        <v>21.949325000000002</v>
      </c>
      <c r="N45" s="6">
        <f t="shared" ref="N45:S45" si="97">+SUM(C43:C45)+SUM(B46:B54)</f>
        <v>19.929205</v>
      </c>
      <c r="O45" s="6">
        <f t="shared" si="97"/>
        <v>16.308536</v>
      </c>
      <c r="P45" s="6">
        <f t="shared" si="97"/>
        <v>29.386995000000002</v>
      </c>
      <c r="Q45" s="6">
        <f t="shared" si="97"/>
        <v>36.985159000000003</v>
      </c>
      <c r="R45" s="67">
        <f t="shared" si="97"/>
        <v>43.082329000000001</v>
      </c>
      <c r="S45" s="37">
        <f t="shared" si="97"/>
        <v>21.877980999999998</v>
      </c>
      <c r="T45" s="37">
        <f t="shared" ref="T45" si="98">+SUM(I43:I45)+SUM(H46:H54)</f>
        <v>11.635721999999999</v>
      </c>
      <c r="U45" s="78">
        <f t="shared" si="92"/>
        <v>-0.46815375696687911</v>
      </c>
      <c r="V45" s="7">
        <f t="shared" si="93"/>
        <v>-6.5292619351095649E-2</v>
      </c>
    </row>
    <row r="46" spans="1:22" x14ac:dyDescent="0.25">
      <c r="A46" s="42" t="s">
        <v>1</v>
      </c>
      <c r="B46" s="162">
        <f>+'[1]EXP TOTAL VINO PAIS'!AB174/1000000</f>
        <v>2.0967190000000002</v>
      </c>
      <c r="C46" s="162">
        <f>+'[1]EXP TOTAL VINO PAIS'!AB186/1000000</f>
        <v>1.4529160000000001</v>
      </c>
      <c r="D46" s="162">
        <f>+'[1]EXP TOTAL VINO PAIS'!AB198/1000000</f>
        <v>1.240094</v>
      </c>
      <c r="E46" s="162">
        <f>+'[1]EXP TOTAL VINO PAIS'!AB210/1000000</f>
        <v>2.8894839999999999</v>
      </c>
      <c r="F46" s="162">
        <f>+'[1]EXP TOTAL VINO PAIS'!AB222/1000000</f>
        <v>4.3794979999999999</v>
      </c>
      <c r="G46" s="162">
        <f>+'[1]EXP TOTAL VINO PAIS'!AB234/1000000</f>
        <v>2.8395280000000001</v>
      </c>
      <c r="H46" s="226">
        <f>+'[1]EXP TOTAL VINO PAIS'!AB246/1000000</f>
        <v>0.85658100000000004</v>
      </c>
      <c r="I46" s="222">
        <f>+'[1]EXP TOTAL VINO PAIS'!AB258/1000000</f>
        <v>0.95726299999999998</v>
      </c>
      <c r="J46" s="7">
        <f t="shared" ref="J46" si="99">+I46/H46-1</f>
        <v>0.11753938039718359</v>
      </c>
      <c r="K46" s="2"/>
      <c r="L46" s="42" t="s">
        <v>1</v>
      </c>
      <c r="M46" s="6">
        <f>+SUM('[1]EXP TOTAL VINO PAIS'!AB163:AB174)/1000000</f>
        <v>22.254387999999999</v>
      </c>
      <c r="N46" s="6">
        <f t="shared" ref="N46:S46" si="100">+SUM(C43:C46)+SUM(B47:B54)</f>
        <v>19.285401999999998</v>
      </c>
      <c r="O46" s="6">
        <f t="shared" si="100"/>
        <v>16.095714000000001</v>
      </c>
      <c r="P46" s="6">
        <f t="shared" si="100"/>
        <v>31.036384999999996</v>
      </c>
      <c r="Q46" s="6">
        <f t="shared" si="100"/>
        <v>38.475172999999998</v>
      </c>
      <c r="R46" s="67">
        <f t="shared" si="100"/>
        <v>41.542358999999998</v>
      </c>
      <c r="S46" s="37">
        <f t="shared" si="100"/>
        <v>19.895033999999999</v>
      </c>
      <c r="T46" s="37">
        <f t="shared" ref="T46" si="101">+SUM(I43:I46)+SUM(H47:H54)</f>
        <v>11.736403999999999</v>
      </c>
      <c r="U46" s="78">
        <f t="shared" si="92"/>
        <v>-0.41008374250579316</v>
      </c>
      <c r="V46" s="7">
        <f t="shared" si="93"/>
        <v>-6.1217552786178242E-2</v>
      </c>
    </row>
    <row r="47" spans="1:22" x14ac:dyDescent="0.25">
      <c r="A47" s="42" t="s">
        <v>2</v>
      </c>
      <c r="B47" s="162">
        <f>+'[1]EXP TOTAL VINO PAIS'!AB175/1000000</f>
        <v>2.1552549999999999</v>
      </c>
      <c r="C47" s="162">
        <f>+'[1]EXP TOTAL VINO PAIS'!AB187/1000000</f>
        <v>1.421143</v>
      </c>
      <c r="D47" s="162">
        <f>+'[1]EXP TOTAL VINO PAIS'!AB199/1000000</f>
        <v>1.339963</v>
      </c>
      <c r="E47" s="162">
        <f>+'[1]EXP TOTAL VINO PAIS'!AB211/1000000</f>
        <v>2.9239700000000002</v>
      </c>
      <c r="F47" s="162">
        <f>+'[1]EXP TOTAL VINO PAIS'!AB223/1000000</f>
        <v>5.5000349999999996</v>
      </c>
      <c r="G47" s="162">
        <f>+'[1]EXP TOTAL VINO PAIS'!AB235/1000000</f>
        <v>2.9217689999999998</v>
      </c>
      <c r="H47" s="226">
        <f>+'[1]EXP TOTAL VINO PAIS'!AB247/1000000</f>
        <v>1.4006460000000001</v>
      </c>
      <c r="I47" s="222">
        <f>+'[1]EXP TOTAL VINO PAIS'!AB259/1000000</f>
        <v>0.83624699999999996</v>
      </c>
      <c r="J47" s="7">
        <f t="shared" ref="J47" si="102">+I47/H47-1</f>
        <v>-0.40295620735003712</v>
      </c>
      <c r="K47" s="2"/>
      <c r="L47" s="42" t="s">
        <v>2</v>
      </c>
      <c r="M47" s="6">
        <f>+SUM('[1]EXP TOTAL VINO PAIS'!AB164:AB175)/1000000</f>
        <v>22.477096</v>
      </c>
      <c r="N47" s="6">
        <f t="shared" ref="N47:S47" si="103">+SUM(C43:C47)+SUM(B48:B54)</f>
        <v>18.551289999999998</v>
      </c>
      <c r="O47" s="6">
        <f t="shared" si="103"/>
        <v>16.014534000000001</v>
      </c>
      <c r="P47" s="6">
        <f t="shared" si="103"/>
        <v>32.620391999999995</v>
      </c>
      <c r="Q47" s="6">
        <f t="shared" si="103"/>
        <v>41.051237999999998</v>
      </c>
      <c r="R47" s="67">
        <f t="shared" si="103"/>
        <v>38.964092999999998</v>
      </c>
      <c r="S47" s="37">
        <f t="shared" si="103"/>
        <v>18.373911</v>
      </c>
      <c r="T47" s="37">
        <f t="shared" ref="T47" si="104">+SUM(I43:I47)+SUM(H48:H54)</f>
        <v>11.172005</v>
      </c>
      <c r="U47" s="78">
        <f t="shared" si="92"/>
        <v>-0.39196369243325491</v>
      </c>
      <c r="V47" s="7">
        <f t="shared" si="93"/>
        <v>-6.9485032747572117E-2</v>
      </c>
    </row>
    <row r="48" spans="1:22" x14ac:dyDescent="0.25">
      <c r="A48" s="42" t="s">
        <v>3</v>
      </c>
      <c r="B48" s="162">
        <f>+'[1]EXP TOTAL VINO PAIS'!AB176/1000000</f>
        <v>1.8163879999999999</v>
      </c>
      <c r="C48" s="162">
        <f>+'[1]EXP TOTAL VINO PAIS'!AB188/1000000</f>
        <v>1.2767139999999999</v>
      </c>
      <c r="D48" s="162">
        <f>+'[1]EXP TOTAL VINO PAIS'!AB200/1000000</f>
        <v>1.3279319999999999</v>
      </c>
      <c r="E48" s="162">
        <f>+'[1]EXP TOTAL VINO PAIS'!AB212/1000000</f>
        <v>1.757933</v>
      </c>
      <c r="F48" s="162">
        <f>+'[1]EXP TOTAL VINO PAIS'!AB224/1000000</f>
        <v>2.636107</v>
      </c>
      <c r="G48" s="162">
        <f>+'[1]EXP TOTAL VINO PAIS'!AB236/1000000</f>
        <v>2.1336059999999999</v>
      </c>
      <c r="H48" s="226">
        <f>+'[1]EXP TOTAL VINO PAIS'!AB248/1000000</f>
        <v>1.692639</v>
      </c>
      <c r="I48" s="222">
        <f>+'[1]EXP TOTAL VINO PAIS'!AB260/1000000</f>
        <v>0.71785299999999996</v>
      </c>
      <c r="J48" s="7">
        <f t="shared" ref="J48" si="105">+I48/H48-1</f>
        <v>-0.57589716413245828</v>
      </c>
      <c r="K48" s="2"/>
      <c r="L48" s="42" t="s">
        <v>3</v>
      </c>
      <c r="M48" s="6">
        <f>+SUM('[1]EXP TOTAL VINO PAIS'!AB165:AB176)/1000000</f>
        <v>21.990210000000001</v>
      </c>
      <c r="N48" s="6">
        <f t="shared" ref="N48:S48" si="106">+SUM(C43:C48)+SUM(B49:B54)</f>
        <v>18.011615999999997</v>
      </c>
      <c r="O48" s="6">
        <f t="shared" si="106"/>
        <v>16.065752</v>
      </c>
      <c r="P48" s="6">
        <f t="shared" si="106"/>
        <v>33.050393</v>
      </c>
      <c r="Q48" s="6">
        <f t="shared" si="106"/>
        <v>41.929411999999999</v>
      </c>
      <c r="R48" s="67">
        <f t="shared" si="106"/>
        <v>38.461591999999996</v>
      </c>
      <c r="S48" s="67">
        <f t="shared" si="106"/>
        <v>17.932943999999999</v>
      </c>
      <c r="T48" s="67">
        <f t="shared" ref="T48" si="107">+SUM(I43:I48)+SUM(H49:H54)</f>
        <v>10.197219</v>
      </c>
      <c r="U48" s="78">
        <f t="shared" si="92"/>
        <v>-0.43136949515930001</v>
      </c>
      <c r="V48" s="7">
        <f t="shared" si="93"/>
        <v>-8.6904636427273196E-2</v>
      </c>
    </row>
    <row r="49" spans="1:22" x14ac:dyDescent="0.25">
      <c r="A49" s="42" t="s">
        <v>4</v>
      </c>
      <c r="B49" s="162">
        <f>+'[1]EXP TOTAL VINO PAIS'!AB177/1000000</f>
        <v>1.228899</v>
      </c>
      <c r="C49" s="162">
        <f>+'[1]EXP TOTAL VINO PAIS'!AB189/1000000</f>
        <v>1.6030230000000001</v>
      </c>
      <c r="D49" s="162">
        <f>+'[1]EXP TOTAL VINO PAIS'!AB201/1000000</f>
        <v>2.510494</v>
      </c>
      <c r="E49" s="162">
        <f>+'[1]EXP TOTAL VINO PAIS'!AB213/1000000</f>
        <v>2.520632</v>
      </c>
      <c r="F49" s="162">
        <f>+'[1]EXP TOTAL VINO PAIS'!AB225/1000000</f>
        <v>2.5535540000000001</v>
      </c>
      <c r="G49" s="162">
        <f>+'[1]EXP TOTAL VINO PAIS'!AB237/1000000</f>
        <v>1.925246</v>
      </c>
      <c r="H49" s="226">
        <f>+'[1]EXP TOTAL VINO PAIS'!AB249/1000000</f>
        <v>0.64420999999999995</v>
      </c>
      <c r="I49" s="222">
        <f>+'[1]EXP TOTAL VINO PAIS'!AB261/1000000</f>
        <v>1.0602910000000001</v>
      </c>
      <c r="J49" s="7">
        <f t="shared" ref="J49:J50" si="108">+I49/H49-1</f>
        <v>0.64587789695906639</v>
      </c>
      <c r="K49" s="2"/>
      <c r="L49" s="42" t="s">
        <v>4</v>
      </c>
      <c r="M49" s="6">
        <f>+SUM('[1]EXP TOTAL VINO PAIS'!AB166:AB177)/1000000</f>
        <v>21.525575</v>
      </c>
      <c r="N49" s="6">
        <f t="shared" ref="N49:S49" si="109">+SUM(C43:C49)+SUM(B50:B54)</f>
        <v>18.385739999999998</v>
      </c>
      <c r="O49" s="6">
        <f t="shared" si="109"/>
        <v>16.973222999999997</v>
      </c>
      <c r="P49" s="6">
        <f t="shared" si="109"/>
        <v>33.060530999999997</v>
      </c>
      <c r="Q49" s="6">
        <f t="shared" si="109"/>
        <v>41.962333999999998</v>
      </c>
      <c r="R49" s="67">
        <f t="shared" si="109"/>
        <v>37.833283999999999</v>
      </c>
      <c r="S49" s="67">
        <f t="shared" si="109"/>
        <v>16.651907999999999</v>
      </c>
      <c r="T49" s="67">
        <f t="shared" ref="T49" si="110">+SUM(I43:I49)+SUM(H50:H54)</f>
        <v>10.613299999999999</v>
      </c>
      <c r="U49" s="78">
        <f t="shared" si="92"/>
        <v>-0.36263760285007585</v>
      </c>
      <c r="V49" s="7">
        <f t="shared" si="93"/>
        <v>-8.9631494735427308E-2</v>
      </c>
    </row>
    <row r="50" spans="1:22" x14ac:dyDescent="0.25">
      <c r="A50" s="42" t="s">
        <v>5</v>
      </c>
      <c r="B50" s="162">
        <f>+'[1]EXP TOTAL VINO PAIS'!AB178/1000000</f>
        <v>2.0121579999999999</v>
      </c>
      <c r="C50" s="162">
        <f>+'[1]EXP TOTAL VINO PAIS'!AB190/1000000</f>
        <v>1.587118</v>
      </c>
      <c r="D50" s="162">
        <f>+'[1]EXP TOTAL VINO PAIS'!AB202/1000000</f>
        <v>2.9396800000000001</v>
      </c>
      <c r="E50" s="162">
        <f>+'[1]EXP TOTAL VINO PAIS'!AB214/1000000</f>
        <v>3.3721079999999999</v>
      </c>
      <c r="F50" s="162">
        <f>+'[1]EXP TOTAL VINO PAIS'!AB226/1000000</f>
        <v>5.2837820000000004</v>
      </c>
      <c r="G50" s="162">
        <f>+'[1]EXP TOTAL VINO PAIS'!AB238/1000000</f>
        <v>1.5846450000000001</v>
      </c>
      <c r="H50" s="226">
        <f>+'[1]EXP TOTAL VINO PAIS'!AB250/1000000</f>
        <v>1.354905</v>
      </c>
      <c r="I50" s="222">
        <f>+'[1]EXP TOTAL VINO PAIS'!AB262/1000000</f>
        <v>0.54436700000000005</v>
      </c>
      <c r="J50" s="7">
        <f t="shared" si="108"/>
        <v>-0.5982249678021706</v>
      </c>
      <c r="K50" s="2"/>
      <c r="L50" s="42" t="s">
        <v>5</v>
      </c>
      <c r="M50" s="6">
        <f>+SUM('[1]EXP TOTAL VINO PAIS'!AB167:AB178)/1000000</f>
        <v>21.399198999999999</v>
      </c>
      <c r="N50" s="6">
        <f t="shared" ref="N50:S50" si="111">+SUM(C43:C50)+SUM(B51:B54)</f>
        <v>17.960699999999999</v>
      </c>
      <c r="O50" s="6">
        <f t="shared" si="111"/>
        <v>18.325784999999996</v>
      </c>
      <c r="P50" s="6">
        <f t="shared" si="111"/>
        <v>33.492958999999999</v>
      </c>
      <c r="Q50" s="6">
        <f t="shared" si="111"/>
        <v>43.874008000000003</v>
      </c>
      <c r="R50" s="67">
        <f t="shared" si="111"/>
        <v>34.134146999999999</v>
      </c>
      <c r="S50" s="67">
        <f t="shared" si="111"/>
        <v>16.422167999999999</v>
      </c>
      <c r="T50" s="67">
        <f t="shared" ref="T50" si="112">+SUM(I43:I50)+SUM(H51:H54)</f>
        <v>9.8027620000000013</v>
      </c>
      <c r="U50" s="78">
        <f t="shared" si="92"/>
        <v>-0.40307747430180951</v>
      </c>
      <c r="V50" s="7">
        <f t="shared" si="93"/>
        <v>-0.11761691484438985</v>
      </c>
    </row>
    <row r="51" spans="1:22" x14ac:dyDescent="0.25">
      <c r="A51" s="42" t="s">
        <v>6</v>
      </c>
      <c r="B51" s="162">
        <f>+'[1]EXP TOTAL VINO PAIS'!AB179/1000000</f>
        <v>1.867456</v>
      </c>
      <c r="C51" s="162">
        <f>+'[1]EXP TOTAL VINO PAIS'!AB191/1000000</f>
        <v>1.1978009999999999</v>
      </c>
      <c r="D51" s="162">
        <f>+'[1]EXP TOTAL VINO PAIS'!AB203/1000000</f>
        <v>1.936928</v>
      </c>
      <c r="E51" s="162">
        <f>+'[1]EXP TOTAL VINO PAIS'!AB215/1000000</f>
        <v>2.278502</v>
      </c>
      <c r="F51" s="162">
        <f>+'[1]EXP TOTAL VINO PAIS'!AB227/1000000</f>
        <v>2.919521</v>
      </c>
      <c r="G51" s="162">
        <f>+'[1]EXP TOTAL VINO PAIS'!AB239/1000000</f>
        <v>1.9499949999999999</v>
      </c>
      <c r="H51" s="226">
        <f>+'[1]EXP TOTAL VINO PAIS'!AB251/1000000</f>
        <v>1.202153</v>
      </c>
      <c r="I51" s="222"/>
      <c r="J51" s="7"/>
      <c r="K51" s="2"/>
      <c r="L51" s="42" t="s">
        <v>6</v>
      </c>
      <c r="M51" s="6">
        <f>+SUM('[1]EXP TOTAL VINO PAIS'!AB168:AB179)/1000000</f>
        <v>20.822872</v>
      </c>
      <c r="N51" s="6">
        <f t="shared" ref="N51:S51" si="113">+SUM(C43:C51)+SUM(B52:B54)</f>
        <v>17.291045</v>
      </c>
      <c r="O51" s="6">
        <f t="shared" si="113"/>
        <v>19.064912</v>
      </c>
      <c r="P51" s="6">
        <f t="shared" si="113"/>
        <v>33.834533</v>
      </c>
      <c r="Q51" s="6">
        <f t="shared" si="113"/>
        <v>44.515027000000003</v>
      </c>
      <c r="R51" s="67">
        <f t="shared" si="113"/>
        <v>33.164620999999997</v>
      </c>
      <c r="S51" s="67">
        <f t="shared" si="113"/>
        <v>15.674326000000001</v>
      </c>
      <c r="T51" s="67"/>
      <c r="U51" s="78"/>
      <c r="V51" s="7"/>
    </row>
    <row r="52" spans="1:22" x14ac:dyDescent="0.25">
      <c r="A52" s="42" t="s">
        <v>7</v>
      </c>
      <c r="B52" s="162">
        <f>+'[1]EXP TOTAL VINO PAIS'!AB180/1000000</f>
        <v>1.9228799999999999</v>
      </c>
      <c r="C52" s="162">
        <f>+'[1]EXP TOTAL VINO PAIS'!AB192/1000000</f>
        <v>1.953913</v>
      </c>
      <c r="D52" s="162">
        <f>+'[1]EXP TOTAL VINO PAIS'!AB204/1000000</f>
        <v>2.6913649999999998</v>
      </c>
      <c r="E52" s="162">
        <f>+'[1]EXP TOTAL VINO PAIS'!AB216/1000000</f>
        <v>3.1722139999999999</v>
      </c>
      <c r="F52" s="162">
        <f>+'[1]EXP TOTAL VINO PAIS'!AB228/1000000</f>
        <v>3.4212159999999998</v>
      </c>
      <c r="G52" s="162">
        <f>+'[1]EXP TOTAL VINO PAIS'!AB240/1000000</f>
        <v>2.3590070000000001</v>
      </c>
      <c r="H52" s="226">
        <f>+'[1]EXP TOTAL VINO PAIS'!AB252/1000000</f>
        <v>0.82337400000000005</v>
      </c>
      <c r="I52" s="222"/>
      <c r="J52" s="7"/>
      <c r="K52" s="2"/>
      <c r="L52" s="42" t="s">
        <v>7</v>
      </c>
      <c r="M52" s="6">
        <f>+SUM('[1]EXP TOTAL VINO PAIS'!AB169:AB180)/1000000</f>
        <v>20.697599</v>
      </c>
      <c r="N52" s="6">
        <f t="shared" ref="N52:S52" si="114">+SUM(C43:C52)+SUM(B53:B54)</f>
        <v>17.322077999999998</v>
      </c>
      <c r="O52" s="6">
        <f t="shared" si="114"/>
        <v>19.802363999999997</v>
      </c>
      <c r="P52" s="6">
        <f t="shared" si="114"/>
        <v>34.315382</v>
      </c>
      <c r="Q52" s="6">
        <f t="shared" si="114"/>
        <v>44.764029000000008</v>
      </c>
      <c r="R52" s="67">
        <f t="shared" si="114"/>
        <v>32.102412000000001</v>
      </c>
      <c r="S52" s="67">
        <f t="shared" si="114"/>
        <v>14.138693</v>
      </c>
      <c r="T52" s="67"/>
      <c r="U52" s="78"/>
      <c r="V52" s="7"/>
    </row>
    <row r="53" spans="1:22" x14ac:dyDescent="0.25">
      <c r="A53" s="42" t="s">
        <v>8</v>
      </c>
      <c r="B53" s="162">
        <f>+'[1]EXP TOTAL VINO PAIS'!AB181/1000000</f>
        <v>1.358473</v>
      </c>
      <c r="C53" s="162">
        <f>+'[1]EXP TOTAL VINO PAIS'!AB193/1000000</f>
        <v>1.3511139999999999</v>
      </c>
      <c r="D53" s="162">
        <f>+'[1]EXP TOTAL VINO PAIS'!AB205/1000000</f>
        <v>2.1108820000000001</v>
      </c>
      <c r="E53" s="162">
        <f>+'[1]EXP TOTAL VINO PAIS'!AB217/1000000</f>
        <v>2.339709</v>
      </c>
      <c r="F53" s="162">
        <f>+'[1]EXP TOTAL VINO PAIS'!AB229/1000000</f>
        <v>2.6900909999999998</v>
      </c>
      <c r="G53" s="162">
        <f>+'[1]EXP TOTAL VINO PAIS'!AB241/1000000</f>
        <v>1.8912089999999999</v>
      </c>
      <c r="H53" s="226">
        <f>+'[1]EXP TOTAL VINO PAIS'!AB253/1000000</f>
        <v>1.0180469999999999</v>
      </c>
      <c r="I53" s="222"/>
      <c r="J53" s="7"/>
      <c r="K53" s="2"/>
      <c r="L53" s="42" t="s">
        <v>8</v>
      </c>
      <c r="M53" s="6">
        <f>+SUM('[1]EXP TOTAL VINO PAIS'!AB170:AB181)/1000000</f>
        <v>20.555271999999999</v>
      </c>
      <c r="N53" s="6">
        <f t="shared" ref="N53:S53" si="115">+SUM(C43:C53)+SUM(B54)</f>
        <v>17.314719</v>
      </c>
      <c r="O53" s="6">
        <f t="shared" si="115"/>
        <v>20.562131999999998</v>
      </c>
      <c r="P53" s="6">
        <f t="shared" si="115"/>
        <v>34.544209000000002</v>
      </c>
      <c r="Q53" s="6">
        <f t="shared" si="115"/>
        <v>45.114411000000004</v>
      </c>
      <c r="R53" s="67">
        <f t="shared" si="115"/>
        <v>31.303529999999999</v>
      </c>
      <c r="S53" s="67">
        <f t="shared" si="115"/>
        <v>13.265530999999999</v>
      </c>
      <c r="T53" s="67"/>
      <c r="U53" s="78"/>
      <c r="V53" s="7"/>
    </row>
    <row r="54" spans="1:22" x14ac:dyDescent="0.25">
      <c r="A54" s="42" t="s">
        <v>9</v>
      </c>
      <c r="B54" s="162">
        <f>+'[1]EXP TOTAL VINO PAIS'!AB182/1000000</f>
        <v>1.336943</v>
      </c>
      <c r="C54" s="162">
        <f>+'[1]EXP TOTAL VINO PAIS'!AB194/1000000</f>
        <v>1.4530529999999999</v>
      </c>
      <c r="D54" s="162">
        <f>+'[1]EXP TOTAL VINO PAIS'!AB206/1000000</f>
        <v>4.3320249999999998</v>
      </c>
      <c r="E54" s="162">
        <f>+'[1]EXP TOTAL VINO PAIS'!AB218/1000000</f>
        <v>4.7788760000000003</v>
      </c>
      <c r="F54" s="162">
        <f>+'[1]EXP TOTAL VINO PAIS'!AB230/1000000</f>
        <v>3.4456730000000002</v>
      </c>
      <c r="G54" s="162">
        <f>+'[1]EXP TOTAL VINO PAIS'!AB242/1000000</f>
        <v>1.8943700000000001</v>
      </c>
      <c r="H54" s="226">
        <f>+'[1]EXP TOTAL VINO PAIS'!AB254/1000000</f>
        <v>0.71563399999999999</v>
      </c>
      <c r="I54" s="222"/>
      <c r="J54" s="7"/>
      <c r="K54" s="2"/>
      <c r="L54" s="42" t="s">
        <v>9</v>
      </c>
      <c r="M54" s="6">
        <f>+SUM('[1]EXP TOTAL VINO PAIS'!AB171:AB182)/1000000</f>
        <v>20.501096</v>
      </c>
      <c r="N54" s="6">
        <f t="shared" ref="N54:S54" si="116">+SUM(C43:C54)</f>
        <v>17.430828999999999</v>
      </c>
      <c r="O54" s="6">
        <f t="shared" si="116"/>
        <v>23.441103999999996</v>
      </c>
      <c r="P54" s="6">
        <f t="shared" si="116"/>
        <v>34.991060000000004</v>
      </c>
      <c r="Q54" s="6">
        <f t="shared" si="116"/>
        <v>43.781208000000007</v>
      </c>
      <c r="R54" s="67">
        <f t="shared" si="116"/>
        <v>29.752226999999998</v>
      </c>
      <c r="S54" s="67">
        <f t="shared" si="116"/>
        <v>12.086794999999999</v>
      </c>
      <c r="T54" s="67"/>
      <c r="U54" s="78"/>
      <c r="V54" s="7"/>
    </row>
    <row r="55" spans="1:22" ht="25.5" x14ac:dyDescent="0.25">
      <c r="A55" s="53" t="s">
        <v>13</v>
      </c>
      <c r="B55" s="163">
        <f>SUM(B43:B54)</f>
        <v>20.501096</v>
      </c>
      <c r="C55" s="163">
        <f t="shared" ref="C55:F55" si="117">SUM(C43:C54)</f>
        <v>17.430828999999999</v>
      </c>
      <c r="D55" s="163">
        <f t="shared" si="117"/>
        <v>23.441103999999996</v>
      </c>
      <c r="E55" s="163">
        <f t="shared" si="117"/>
        <v>34.991060000000004</v>
      </c>
      <c r="F55" s="163">
        <f t="shared" si="117"/>
        <v>43.781208000000007</v>
      </c>
      <c r="G55" s="163">
        <f t="shared" ref="G55" si="118">SUM(G43:G54)</f>
        <v>29.752226999999998</v>
      </c>
      <c r="H55" s="228">
        <f t="shared" ref="H55" si="119">SUM(H43:H54)</f>
        <v>12.086794999999999</v>
      </c>
      <c r="I55" s="229"/>
      <c r="J55" s="56"/>
      <c r="K55" s="3"/>
      <c r="L55" s="43" t="s">
        <v>14</v>
      </c>
      <c r="M55" s="46">
        <f>+AVERAGE(M43:M54)</f>
        <v>21.581594833333337</v>
      </c>
      <c r="N55" s="46">
        <f>+AVERAGE(N43:N54)</f>
        <v>18.500623000000001</v>
      </c>
      <c r="O55" s="46">
        <f t="shared" ref="O55:T55" si="120">+AVERAGE(O43:O54)</f>
        <v>18.021749333333329</v>
      </c>
      <c r="P55" s="46">
        <f t="shared" si="120"/>
        <v>31.994246000000004</v>
      </c>
      <c r="Q55" s="46">
        <f t="shared" si="120"/>
        <v>41.08254933333334</v>
      </c>
      <c r="R55" s="68">
        <f t="shared" si="120"/>
        <v>37.347494500000003</v>
      </c>
      <c r="S55" s="47">
        <f t="shared" si="120"/>
        <v>18.14143833333333</v>
      </c>
      <c r="T55" s="47">
        <f t="shared" si="120"/>
        <v>11.130221874999998</v>
      </c>
      <c r="U55" s="79">
        <f>+T55/S55-1</f>
        <v>-0.38647522481449692</v>
      </c>
      <c r="V55" s="75">
        <f>+POWER(T55/O55,0.2)-1</f>
        <v>-9.1883899863370422E-2</v>
      </c>
    </row>
    <row r="56" spans="1:22" ht="25.5" x14ac:dyDescent="0.25">
      <c r="A56" s="57" t="s">
        <v>15</v>
      </c>
      <c r="B56" s="58">
        <f t="shared" ref="B56:G56" si="121">+B55/B$181</f>
        <v>7.9076037033532734E-2</v>
      </c>
      <c r="C56" s="58">
        <f t="shared" si="121"/>
        <v>7.7664023439643001E-2</v>
      </c>
      <c r="D56" s="58">
        <f t="shared" si="121"/>
        <v>8.5450117826481015E-2</v>
      </c>
      <c r="E56" s="58">
        <f t="shared" si="121"/>
        <v>0.1147772167415347</v>
      </c>
      <c r="F56" s="58">
        <f t="shared" si="121"/>
        <v>0.112011936039173</v>
      </c>
      <c r="G56" s="58">
        <f t="shared" si="121"/>
        <v>0.10297892297951801</v>
      </c>
      <c r="H56" s="195">
        <f t="shared" ref="H56" si="122">+H55/H$181</f>
        <v>4.8976213838630669E-2</v>
      </c>
      <c r="I56" s="193"/>
      <c r="J56" s="59"/>
      <c r="K56" s="3"/>
      <c r="L56" s="44" t="s">
        <v>15</v>
      </c>
      <c r="M56" s="48">
        <f t="shared" ref="M56:T56" si="123">+M55/M$181</f>
        <v>8.3349632771199597E-2</v>
      </c>
      <c r="N56" s="48">
        <f t="shared" si="123"/>
        <v>7.6907971704123862E-2</v>
      </c>
      <c r="O56" s="48">
        <f t="shared" si="123"/>
        <v>7.6476242253325638E-2</v>
      </c>
      <c r="P56" s="48">
        <f t="shared" si="123"/>
        <v>0.1079886083829948</v>
      </c>
      <c r="Q56" s="48">
        <f t="shared" si="123"/>
        <v>0.1102887689591497</v>
      </c>
      <c r="R56" s="69">
        <f t="shared" si="123"/>
        <v>0.115163451056357</v>
      </c>
      <c r="S56" s="72">
        <f t="shared" si="123"/>
        <v>6.7035781884996204E-2</v>
      </c>
      <c r="T56" s="72">
        <f t="shared" si="123"/>
        <v>5.0269662599116235E-2</v>
      </c>
      <c r="U56" s="72"/>
      <c r="V56" s="76"/>
    </row>
    <row r="57" spans="1:22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H57" si="124">+D55/C55-1</f>
        <v>0.34480718042727609</v>
      </c>
      <c r="E57" s="62">
        <f t="shared" si="124"/>
        <v>0.49272235642143869</v>
      </c>
      <c r="F57" s="62">
        <f t="shared" si="124"/>
        <v>0.25121125224557361</v>
      </c>
      <c r="G57" s="62">
        <f t="shared" si="124"/>
        <v>-0.32043384915281481</v>
      </c>
      <c r="H57" s="196">
        <f t="shared" si="124"/>
        <v>-0.59375158706607079</v>
      </c>
      <c r="I57" s="192"/>
      <c r="J57" s="63"/>
      <c r="K57" s="2"/>
      <c r="L57" s="45" t="s">
        <v>12</v>
      </c>
      <c r="M57" s="49"/>
      <c r="N57" s="50">
        <f>+N55/M55-1</f>
        <v>-0.14275922873756741</v>
      </c>
      <c r="O57" s="50">
        <f t="shared" ref="O57" si="125">+O55/N55-1</f>
        <v>-2.5884191395428746E-2</v>
      </c>
      <c r="P57" s="50">
        <f t="shared" ref="P57" si="126">+P55/O55-1</f>
        <v>0.77531300698001115</v>
      </c>
      <c r="Q57" s="50">
        <f t="shared" ref="Q57" si="127">+Q55/P55-1</f>
        <v>0.28406055680553721</v>
      </c>
      <c r="R57" s="70">
        <f t="shared" ref="R57" si="128">+R55/Q55-1</f>
        <v>-9.091584855233914E-2</v>
      </c>
      <c r="S57" s="73">
        <f t="shared" ref="S57" si="129">+S55/R55-1</f>
        <v>-0.51425286819887406</v>
      </c>
      <c r="T57" s="73">
        <f t="shared" ref="T57" si="130">+T55/S55-1</f>
        <v>-0.38647522481449692</v>
      </c>
      <c r="U57" s="51"/>
      <c r="V57" s="52"/>
    </row>
    <row r="58" spans="1:22" ht="15.75" thickBot="1" x14ac:dyDescent="0.3"/>
    <row r="59" spans="1:22" ht="15.75" thickBot="1" x14ac:dyDescent="0.3">
      <c r="A59" s="274" t="s">
        <v>108</v>
      </c>
      <c r="B59" s="275"/>
      <c r="C59" s="275"/>
      <c r="D59" s="275"/>
      <c r="E59" s="275"/>
      <c r="F59" s="275"/>
      <c r="G59" s="275"/>
      <c r="H59" s="275"/>
      <c r="I59" s="275"/>
      <c r="J59" s="276"/>
      <c r="K59" s="2"/>
      <c r="L59" s="274" t="s">
        <v>109</v>
      </c>
      <c r="M59" s="275"/>
      <c r="N59" s="275"/>
      <c r="O59" s="275"/>
      <c r="P59" s="275"/>
      <c r="Q59" s="275"/>
      <c r="R59" s="275"/>
      <c r="S59" s="275"/>
      <c r="T59" s="275"/>
      <c r="U59" s="275"/>
      <c r="V59" s="276"/>
    </row>
    <row r="60" spans="1:22" ht="38.25" x14ac:dyDescent="0.25">
      <c r="A60" s="38"/>
      <c r="B60" s="39">
        <v>2016</v>
      </c>
      <c r="C60" s="39">
        <f>+B60+1</f>
        <v>2017</v>
      </c>
      <c r="D60" s="39">
        <f t="shared" ref="D60:H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198">
        <f t="shared" si="131"/>
        <v>2022</v>
      </c>
      <c r="I60" s="40">
        <v>2023</v>
      </c>
      <c r="J60" s="41" t="s">
        <v>16</v>
      </c>
      <c r="K60" s="2"/>
      <c r="L60" s="65"/>
      <c r="M60" s="64">
        <v>2016</v>
      </c>
      <c r="N60" s="64">
        <f>+M60+1</f>
        <v>2017</v>
      </c>
      <c r="O60" s="64">
        <f t="shared" ref="O60" si="132">+N60+1</f>
        <v>2018</v>
      </c>
      <c r="P60" s="64">
        <f t="shared" ref="P60" si="133">+O60+1</f>
        <v>2019</v>
      </c>
      <c r="Q60" s="64">
        <f t="shared" ref="Q60" si="134">+P60+1</f>
        <v>2020</v>
      </c>
      <c r="R60" s="66">
        <f t="shared" ref="R60" si="135">+Q60+1</f>
        <v>2021</v>
      </c>
      <c r="S60" s="71">
        <f t="shared" ref="S60" si="136">+R60+1</f>
        <v>2022</v>
      </c>
      <c r="T60" s="71">
        <f t="shared" ref="T60" si="137">+S60+1</f>
        <v>2023</v>
      </c>
      <c r="U60" s="77" t="s">
        <v>16</v>
      </c>
      <c r="V60" s="74" t="s">
        <v>21</v>
      </c>
    </row>
    <row r="61" spans="1:22" x14ac:dyDescent="0.25">
      <c r="A61" s="42" t="s">
        <v>10</v>
      </c>
      <c r="B61" s="162">
        <f>+'[1]EXP TOTAL VINO PAIS'!AC171/1000000</f>
        <v>0.41170899999999999</v>
      </c>
      <c r="C61" s="162">
        <f>+'[1]EXP TOTAL VINO PAIS'!AC183/1000000</f>
        <v>0.74249699999999996</v>
      </c>
      <c r="D61" s="162">
        <f>+'[1]EXP TOTAL VINO PAIS'!AC195/1000000</f>
        <v>0.996394</v>
      </c>
      <c r="E61" s="162">
        <f>+'[1]EXP TOTAL VINO PAIS'!AC207/1000000</f>
        <v>0.62845899999999999</v>
      </c>
      <c r="F61" s="162">
        <f>+'[1]EXP TOTAL VINO PAIS'!AC219/1000000</f>
        <v>0.65377700000000005</v>
      </c>
      <c r="G61" s="162">
        <f>+'[1]EXP TOTAL VINO PAIS'!AC231/1000000</f>
        <v>1.6599619999999999</v>
      </c>
      <c r="H61" s="226">
        <f>+'[1]EXP TOTAL VINO PAIS'!AC243/1000000</f>
        <v>1.2433909999999999</v>
      </c>
      <c r="I61" s="222">
        <f>+'[1]EXP TOTAL VINO PAIS'!AC255/1000000</f>
        <v>2.095005</v>
      </c>
      <c r="J61" s="7">
        <f>+I61/H61-1</f>
        <v>0.6849124692071924</v>
      </c>
      <c r="K61" s="2"/>
      <c r="L61" s="42" t="s">
        <v>10</v>
      </c>
      <c r="M61" s="6">
        <f>+SUM('[1]EXP TOTAL VINO PAIS'!AC160:AC171)/1000000</f>
        <v>12.735391999999999</v>
      </c>
      <c r="N61" s="6">
        <f t="shared" ref="N61:T61" si="138">+SUM(C61)+SUM(B62:B72)</f>
        <v>14.90375</v>
      </c>
      <c r="O61" s="6">
        <f t="shared" si="138"/>
        <v>16.556168</v>
      </c>
      <c r="P61" s="6">
        <f t="shared" si="138"/>
        <v>15.914369000000001</v>
      </c>
      <c r="Q61" s="6">
        <f t="shared" si="138"/>
        <v>17.675551000000002</v>
      </c>
      <c r="R61" s="67">
        <f t="shared" si="138"/>
        <v>24.091116999999997</v>
      </c>
      <c r="S61" s="37">
        <f t="shared" si="138"/>
        <v>27.735144000000002</v>
      </c>
      <c r="T61" s="37">
        <f t="shared" si="138"/>
        <v>29.547384999999998</v>
      </c>
      <c r="U61" s="78">
        <f t="shared" ref="U61:U68" si="139">+T61/S61-1</f>
        <v>6.534096235447695E-2</v>
      </c>
      <c r="V61" s="7">
        <f t="shared" ref="V61:V68" si="140">+POWER(T61/O61,0.2)-1</f>
        <v>0.12282440928989069</v>
      </c>
    </row>
    <row r="62" spans="1:22" x14ac:dyDescent="0.25">
      <c r="A62" s="42" t="s">
        <v>11</v>
      </c>
      <c r="B62" s="162">
        <f>+'[1]EXP TOTAL VINO PAIS'!AC172/1000000</f>
        <v>0.53198999999999996</v>
      </c>
      <c r="C62" s="162">
        <f>+'[1]EXP TOTAL VINO PAIS'!AC184/1000000</f>
        <v>0.88859100000000002</v>
      </c>
      <c r="D62" s="162">
        <f>+'[1]EXP TOTAL VINO PAIS'!AC196/1000000</f>
        <v>0.88910400000000001</v>
      </c>
      <c r="E62" s="162">
        <f>+'[1]EXP TOTAL VINO PAIS'!AC208/1000000</f>
        <v>0.91212300000000002</v>
      </c>
      <c r="F62" s="162">
        <f>+'[1]EXP TOTAL VINO PAIS'!AC220/1000000</f>
        <v>1.2024680000000001</v>
      </c>
      <c r="G62" s="162">
        <f>+'[1]EXP TOTAL VINO PAIS'!AC232/1000000</f>
        <v>1.250586</v>
      </c>
      <c r="H62" s="226">
        <f>+'[1]EXP TOTAL VINO PAIS'!AC244/1000000</f>
        <v>2.0679159999999999</v>
      </c>
      <c r="I62" s="222">
        <f>+'[1]EXP TOTAL VINO PAIS'!AC256/1000000</f>
        <v>1.7955909999999999</v>
      </c>
      <c r="J62" s="7">
        <f t="shared" ref="J62" si="141">+I62/H62-1</f>
        <v>-0.13169055222745985</v>
      </c>
      <c r="K62" s="2"/>
      <c r="L62" s="42" t="s">
        <v>11</v>
      </c>
      <c r="M62" s="6">
        <f>+SUM('[1]EXP TOTAL VINO PAIS'!AC161:AC172)/1000000</f>
        <v>12.296265</v>
      </c>
      <c r="N62" s="6">
        <f t="shared" ref="N62:T62" si="142">+SUM(C61:C62)+SUM(B63:B72)</f>
        <v>15.260351</v>
      </c>
      <c r="O62" s="6">
        <f t="shared" si="142"/>
        <v>16.556680999999998</v>
      </c>
      <c r="P62" s="6">
        <f t="shared" si="142"/>
        <v>15.937387999999999</v>
      </c>
      <c r="Q62" s="6">
        <f t="shared" si="142"/>
        <v>17.965896000000001</v>
      </c>
      <c r="R62" s="67">
        <f t="shared" si="142"/>
        <v>24.139234999999999</v>
      </c>
      <c r="S62" s="37">
        <f t="shared" si="142"/>
        <v>28.552474000000004</v>
      </c>
      <c r="T62" s="37">
        <f t="shared" si="142"/>
        <v>29.275059999999996</v>
      </c>
      <c r="U62" s="78">
        <f t="shared" si="139"/>
        <v>2.5307299115305826E-2</v>
      </c>
      <c r="V62" s="7">
        <f t="shared" si="140"/>
        <v>0.1207400775018328</v>
      </c>
    </row>
    <row r="63" spans="1:22" x14ac:dyDescent="0.25">
      <c r="A63" s="42" t="s">
        <v>0</v>
      </c>
      <c r="B63" s="162">
        <f>+'[1]EXP TOTAL VINO PAIS'!AC173/1000000</f>
        <v>1.032821</v>
      </c>
      <c r="C63" s="162">
        <f>+'[1]EXP TOTAL VINO PAIS'!AC185/1000000</f>
        <v>0.93171000000000004</v>
      </c>
      <c r="D63" s="162">
        <f>+'[1]EXP TOTAL VINO PAIS'!AC197/1000000</f>
        <v>1.300532</v>
      </c>
      <c r="E63" s="162">
        <f>+'[1]EXP TOTAL VINO PAIS'!AC209/1000000</f>
        <v>1.055687</v>
      </c>
      <c r="F63" s="162">
        <f>+'[1]EXP TOTAL VINO PAIS'!AC221/1000000</f>
        <v>0.91025199999999995</v>
      </c>
      <c r="G63" s="162">
        <f>+'[1]EXP TOTAL VINO PAIS'!AC233/1000000</f>
        <v>2.1121210000000001</v>
      </c>
      <c r="H63" s="226">
        <f>+'[1]EXP TOTAL VINO PAIS'!AC245/1000000</f>
        <v>2.0085820000000001</v>
      </c>
      <c r="I63" s="222">
        <f>+'[1]EXP TOTAL VINO PAIS'!AC257/1000000</f>
        <v>2.399626</v>
      </c>
      <c r="J63" s="7">
        <f t="shared" ref="J63" si="143">+I63/H63-1</f>
        <v>0.19468659980025715</v>
      </c>
      <c r="K63" s="2"/>
      <c r="L63" s="42" t="s">
        <v>0</v>
      </c>
      <c r="M63" s="6">
        <f>+SUM('[1]EXP TOTAL VINO PAIS'!AC162:AC173)/1000000</f>
        <v>12.254504000000001</v>
      </c>
      <c r="N63" s="6">
        <f t="shared" ref="N63:S63" si="144">+SUM(C61:C63)+SUM(B64:B72)</f>
        <v>15.15924</v>
      </c>
      <c r="O63" s="6">
        <f t="shared" si="144"/>
        <v>16.925502999999999</v>
      </c>
      <c r="P63" s="6">
        <f t="shared" si="144"/>
        <v>15.692542999999997</v>
      </c>
      <c r="Q63" s="6">
        <f t="shared" si="144"/>
        <v>17.820460999999998</v>
      </c>
      <c r="R63" s="67">
        <f t="shared" si="144"/>
        <v>25.341104000000001</v>
      </c>
      <c r="S63" s="37">
        <f t="shared" si="144"/>
        <v>28.448935000000002</v>
      </c>
      <c r="T63" s="37">
        <f t="shared" ref="T63" si="145">+SUM(I61:I63)+SUM(H64:H72)</f>
        <v>29.666103999999997</v>
      </c>
      <c r="U63" s="78">
        <f t="shared" si="139"/>
        <v>4.2784343245186429E-2</v>
      </c>
      <c r="V63" s="7">
        <f t="shared" si="140"/>
        <v>0.11877766117852651</v>
      </c>
    </row>
    <row r="64" spans="1:22" x14ac:dyDescent="0.25">
      <c r="A64" s="42" t="s">
        <v>1</v>
      </c>
      <c r="B64" s="162">
        <f>+'[1]EXP TOTAL VINO PAIS'!AC174/1000000</f>
        <v>1.0452999999999999</v>
      </c>
      <c r="C64" s="162">
        <f>+'[1]EXP TOTAL VINO PAIS'!AC186/1000000</f>
        <v>1.459449</v>
      </c>
      <c r="D64" s="162">
        <f>+'[1]EXP TOTAL VINO PAIS'!AC198/1000000</f>
        <v>1.3918079999999999</v>
      </c>
      <c r="E64" s="162">
        <f>+'[1]EXP TOTAL VINO PAIS'!AC210/1000000</f>
        <v>1.457498</v>
      </c>
      <c r="F64" s="162">
        <f>+'[1]EXP TOTAL VINO PAIS'!AC222/1000000</f>
        <v>0.68383099999999997</v>
      </c>
      <c r="G64" s="162">
        <f>+'[1]EXP TOTAL VINO PAIS'!AC234/1000000</f>
        <v>1.886385</v>
      </c>
      <c r="H64" s="226">
        <f>+'[1]EXP TOTAL VINO PAIS'!AC246/1000000</f>
        <v>2.26885</v>
      </c>
      <c r="I64" s="222">
        <f>+'[1]EXP TOTAL VINO PAIS'!AC258/1000000</f>
        <v>2.0043340000000001</v>
      </c>
      <c r="J64" s="7">
        <f t="shared" ref="J64" si="146">+I64/H64-1</f>
        <v>-0.11658593560614405</v>
      </c>
      <c r="K64" s="2"/>
      <c r="L64" s="42" t="s">
        <v>1</v>
      </c>
      <c r="M64" s="6">
        <f>+SUM('[1]EXP TOTAL VINO PAIS'!AC163:AC174)/1000000</f>
        <v>12.330843</v>
      </c>
      <c r="N64" s="6">
        <f t="shared" ref="N64:S64" si="147">+SUM(C61:C64)+SUM(B65:B72)</f>
        <v>15.573389000000001</v>
      </c>
      <c r="O64" s="6">
        <f t="shared" si="147"/>
        <v>16.857861999999997</v>
      </c>
      <c r="P64" s="6">
        <f t="shared" si="147"/>
        <v>15.758233000000001</v>
      </c>
      <c r="Q64" s="6">
        <f t="shared" si="147"/>
        <v>17.046793999999998</v>
      </c>
      <c r="R64" s="67">
        <f t="shared" si="147"/>
        <v>26.543658000000001</v>
      </c>
      <c r="S64" s="37">
        <f t="shared" si="147"/>
        <v>28.831400000000002</v>
      </c>
      <c r="T64" s="37">
        <f t="shared" ref="T64" si="148">+SUM(I61:I64)+SUM(H65:H72)</f>
        <v>29.401587999999997</v>
      </c>
      <c r="U64" s="78">
        <f t="shared" si="139"/>
        <v>1.9776632421595775E-2</v>
      </c>
      <c r="V64" s="7">
        <f t="shared" si="140"/>
        <v>0.11767016650988338</v>
      </c>
    </row>
    <row r="65" spans="1:22" x14ac:dyDescent="0.25">
      <c r="A65" s="42" t="s">
        <v>2</v>
      </c>
      <c r="B65" s="162">
        <f>+'[1]EXP TOTAL VINO PAIS'!AC175/1000000</f>
        <v>1.329726</v>
      </c>
      <c r="C65" s="162">
        <f>+'[1]EXP TOTAL VINO PAIS'!AC187/1000000</f>
        <v>1.279417</v>
      </c>
      <c r="D65" s="162">
        <f>+'[1]EXP TOTAL VINO PAIS'!AC199/1000000</f>
        <v>1.2922640000000001</v>
      </c>
      <c r="E65" s="162">
        <f>+'[1]EXP TOTAL VINO PAIS'!AC211/1000000</f>
        <v>1.347</v>
      </c>
      <c r="F65" s="162">
        <f>+'[1]EXP TOTAL VINO PAIS'!AC223/1000000</f>
        <v>1.4528909999999999</v>
      </c>
      <c r="G65" s="162">
        <f>+'[1]EXP TOTAL VINO PAIS'!AC235/1000000</f>
        <v>2.4252919999999998</v>
      </c>
      <c r="H65" s="226">
        <f>+'[1]EXP TOTAL VINO PAIS'!AC247/1000000</f>
        <v>2.9330560000000001</v>
      </c>
      <c r="I65" s="222">
        <f>+'[1]EXP TOTAL VINO PAIS'!AC259/1000000</f>
        <v>2.414304</v>
      </c>
      <c r="J65" s="7">
        <f t="shared" ref="J65" si="149">+I65/H65-1</f>
        <v>-0.17686399441401734</v>
      </c>
      <c r="K65" s="2"/>
      <c r="L65" s="42" t="s">
        <v>2</v>
      </c>
      <c r="M65" s="6">
        <f>+SUM('[1]EXP TOTAL VINO PAIS'!AC164:AC175)/1000000</f>
        <v>12.716163999999999</v>
      </c>
      <c r="N65" s="6">
        <f t="shared" ref="N65:S65" si="150">+SUM(C61:C65)+SUM(B66:B72)</f>
        <v>15.52308</v>
      </c>
      <c r="O65" s="6">
        <f t="shared" si="150"/>
        <v>16.870708999999998</v>
      </c>
      <c r="P65" s="6">
        <f t="shared" si="150"/>
        <v>15.812969000000001</v>
      </c>
      <c r="Q65" s="6">
        <f t="shared" si="150"/>
        <v>17.152684999999998</v>
      </c>
      <c r="R65" s="67">
        <f t="shared" si="150"/>
        <v>27.516058999999998</v>
      </c>
      <c r="S65" s="37">
        <f t="shared" si="150"/>
        <v>29.339164000000004</v>
      </c>
      <c r="T65" s="37">
        <f t="shared" ref="T65" si="151">+SUM(I61:I65)+SUM(H66:H72)</f>
        <v>28.882835999999998</v>
      </c>
      <c r="U65" s="78">
        <f t="shared" si="139"/>
        <v>-1.55535447431292E-2</v>
      </c>
      <c r="V65" s="7">
        <f t="shared" si="140"/>
        <v>0.11352840510833517</v>
      </c>
    </row>
    <row r="66" spans="1:22" x14ac:dyDescent="0.25">
      <c r="A66" s="42" t="s">
        <v>3</v>
      </c>
      <c r="B66" s="162">
        <f>+'[1]EXP TOTAL VINO PAIS'!AC176/1000000</f>
        <v>1.228335</v>
      </c>
      <c r="C66" s="162">
        <f>+'[1]EXP TOTAL VINO PAIS'!AC188/1000000</f>
        <v>1.6156729999999999</v>
      </c>
      <c r="D66" s="162">
        <f>+'[1]EXP TOTAL VINO PAIS'!AC200/1000000</f>
        <v>1.624468</v>
      </c>
      <c r="E66" s="162">
        <f>+'[1]EXP TOTAL VINO PAIS'!AC212/1000000</f>
        <v>1.1582730000000001</v>
      </c>
      <c r="F66" s="162">
        <f>+'[1]EXP TOTAL VINO PAIS'!AC224/1000000</f>
        <v>2.0108920000000001</v>
      </c>
      <c r="G66" s="162">
        <f>+'[1]EXP TOTAL VINO PAIS'!AC236/1000000</f>
        <v>2.4155790000000001</v>
      </c>
      <c r="H66" s="226">
        <f>+'[1]EXP TOTAL VINO PAIS'!AC248/1000000</f>
        <v>2.0079120000000001</v>
      </c>
      <c r="I66" s="222">
        <f>+'[1]EXP TOTAL VINO PAIS'!AC260/1000000</f>
        <v>2.2647430000000002</v>
      </c>
      <c r="J66" s="7">
        <f t="shared" ref="J66" si="152">+I66/H66-1</f>
        <v>0.12790949005733321</v>
      </c>
      <c r="K66" s="2"/>
      <c r="L66" s="42" t="s">
        <v>3</v>
      </c>
      <c r="M66" s="6">
        <f>+SUM('[1]EXP TOTAL VINO PAIS'!AC165:AC176)/1000000</f>
        <v>12.741818</v>
      </c>
      <c r="N66" s="6">
        <f t="shared" ref="N66:S66" si="153">+SUM(C61:C66)+SUM(B67:B72)</f>
        <v>15.910418</v>
      </c>
      <c r="O66" s="6">
        <f t="shared" si="153"/>
        <v>16.879504000000001</v>
      </c>
      <c r="P66" s="6">
        <f t="shared" si="153"/>
        <v>15.346774</v>
      </c>
      <c r="Q66" s="6">
        <f t="shared" si="153"/>
        <v>18.005304000000002</v>
      </c>
      <c r="R66" s="67">
        <f t="shared" si="153"/>
        <v>27.920746000000001</v>
      </c>
      <c r="S66" s="67">
        <f t="shared" si="153"/>
        <v>28.931497000000004</v>
      </c>
      <c r="T66" s="67">
        <f t="shared" ref="T66" si="154">+SUM(I61:I66)+SUM(H67:H72)</f>
        <v>29.139667000000003</v>
      </c>
      <c r="U66" s="78">
        <f t="shared" si="139"/>
        <v>7.1952723358905679E-3</v>
      </c>
      <c r="V66" s="7">
        <f t="shared" si="140"/>
        <v>0.1153854649591286</v>
      </c>
    </row>
    <row r="67" spans="1:22" x14ac:dyDescent="0.25">
      <c r="A67" s="42" t="s">
        <v>4</v>
      </c>
      <c r="B67" s="162">
        <f>+'[1]EXP TOTAL VINO PAIS'!AC177/1000000</f>
        <v>1.51057</v>
      </c>
      <c r="C67" s="162">
        <f>+'[1]EXP TOTAL VINO PAIS'!AC189/1000000</f>
        <v>1.85606</v>
      </c>
      <c r="D67" s="162">
        <f>+'[1]EXP TOTAL VINO PAIS'!AC201/1000000</f>
        <v>1.2694989999999999</v>
      </c>
      <c r="E67" s="162">
        <f>+'[1]EXP TOTAL VINO PAIS'!AC213/1000000</f>
        <v>1.7785420000000001</v>
      </c>
      <c r="F67" s="162">
        <f>+'[1]EXP TOTAL VINO PAIS'!AC225/1000000</f>
        <v>2.1780270000000002</v>
      </c>
      <c r="G67" s="162">
        <f>+'[1]EXP TOTAL VINO PAIS'!AC237/1000000</f>
        <v>2.703875</v>
      </c>
      <c r="H67" s="226">
        <f>+'[1]EXP TOTAL VINO PAIS'!AC249/1000000</f>
        <v>2.524721</v>
      </c>
      <c r="I67" s="222">
        <f>+'[1]EXP TOTAL VINO PAIS'!AC261/1000000</f>
        <v>2.2231390000000002</v>
      </c>
      <c r="J67" s="7">
        <f t="shared" ref="J67:J68" si="155">+I67/H67-1</f>
        <v>-0.11945161465365872</v>
      </c>
      <c r="K67" s="2"/>
      <c r="L67" s="42" t="s">
        <v>4</v>
      </c>
      <c r="M67" s="6">
        <f>+SUM('[1]EXP TOTAL VINO PAIS'!AC166:AC177)/1000000</f>
        <v>12.908937999999999</v>
      </c>
      <c r="N67" s="6">
        <f t="shared" ref="N67:S67" si="156">+SUM(C61:C67)+SUM(B68:B72)</f>
        <v>16.255908000000002</v>
      </c>
      <c r="O67" s="6">
        <f t="shared" si="156"/>
        <v>16.292943000000001</v>
      </c>
      <c r="P67" s="6">
        <f t="shared" si="156"/>
        <v>15.855817000000002</v>
      </c>
      <c r="Q67" s="6">
        <f t="shared" si="156"/>
        <v>18.404789000000001</v>
      </c>
      <c r="R67" s="67">
        <f t="shared" si="156"/>
        <v>28.446594000000001</v>
      </c>
      <c r="S67" s="67">
        <f t="shared" si="156"/>
        <v>28.752343000000003</v>
      </c>
      <c r="T67" s="67">
        <f t="shared" ref="T67" si="157">+SUM(I61:I67)+SUM(H68:H72)</f>
        <v>28.838085</v>
      </c>
      <c r="U67" s="78">
        <f t="shared" si="139"/>
        <v>2.9820874076242898E-3</v>
      </c>
      <c r="V67" s="7">
        <f t="shared" si="140"/>
        <v>0.1209684150705097</v>
      </c>
    </row>
    <row r="68" spans="1:22" x14ac:dyDescent="0.25">
      <c r="A68" s="42" t="s">
        <v>5</v>
      </c>
      <c r="B68" s="162">
        <f>+'[1]EXP TOTAL VINO PAIS'!AC178/1000000</f>
        <v>1.591148</v>
      </c>
      <c r="C68" s="162">
        <f>+'[1]EXP TOTAL VINO PAIS'!AC190/1000000</f>
        <v>1.6714370000000001</v>
      </c>
      <c r="D68" s="162">
        <f>+'[1]EXP TOTAL VINO PAIS'!AC202/1000000</f>
        <v>1.7723199999999999</v>
      </c>
      <c r="E68" s="162">
        <f>+'[1]EXP TOTAL VINO PAIS'!AC214/1000000</f>
        <v>1.5771500000000001</v>
      </c>
      <c r="F68" s="162">
        <f>+'[1]EXP TOTAL VINO PAIS'!AC226/1000000</f>
        <v>2.4344030000000001</v>
      </c>
      <c r="G68" s="162">
        <f>+'[1]EXP TOTAL VINO PAIS'!AC238/1000000</f>
        <v>2.6464629999999998</v>
      </c>
      <c r="H68" s="226">
        <f>+'[1]EXP TOTAL VINO PAIS'!AC250/1000000</f>
        <v>3.373561</v>
      </c>
      <c r="I68" s="222">
        <f>+'[1]EXP TOTAL VINO PAIS'!AC262/1000000</f>
        <v>2.155427</v>
      </c>
      <c r="J68" s="7">
        <f t="shared" si="155"/>
        <v>-0.36108254749210111</v>
      </c>
      <c r="K68" s="2"/>
      <c r="L68" s="42" t="s">
        <v>5</v>
      </c>
      <c r="M68" s="6">
        <f>+SUM('[1]EXP TOTAL VINO PAIS'!AC167:AC178)/1000000</f>
        <v>12.989144</v>
      </c>
      <c r="N68" s="6">
        <f t="shared" ref="N68:S68" si="158">+SUM(C61:C68)+SUM(B69:B72)</f>
        <v>16.336196999999999</v>
      </c>
      <c r="O68" s="6">
        <f t="shared" si="158"/>
        <v>16.393826000000004</v>
      </c>
      <c r="P68" s="6">
        <f t="shared" si="158"/>
        <v>15.660647000000001</v>
      </c>
      <c r="Q68" s="6">
        <f t="shared" si="158"/>
        <v>19.262042000000001</v>
      </c>
      <c r="R68" s="67">
        <f t="shared" si="158"/>
        <v>28.658654000000002</v>
      </c>
      <c r="S68" s="67">
        <f t="shared" si="158"/>
        <v>29.479441000000001</v>
      </c>
      <c r="T68" s="67">
        <f t="shared" ref="T68" si="159">+SUM(I61:I68)+SUM(H69:H72)</f>
        <v>27.619951</v>
      </c>
      <c r="U68" s="78">
        <f t="shared" si="139"/>
        <v>-6.3077519007229466E-2</v>
      </c>
      <c r="V68" s="7">
        <f t="shared" si="140"/>
        <v>0.10996303689311304</v>
      </c>
    </row>
    <row r="69" spans="1:22" x14ac:dyDescent="0.25">
      <c r="A69" s="42" t="s">
        <v>6</v>
      </c>
      <c r="B69" s="162">
        <f>+'[1]EXP TOTAL VINO PAIS'!AC179/1000000</f>
        <v>2.0550899999999999</v>
      </c>
      <c r="C69" s="162">
        <f>+'[1]EXP TOTAL VINO PAIS'!AC191/1000000</f>
        <v>1.8998980000000001</v>
      </c>
      <c r="D69" s="162">
        <f>+'[1]EXP TOTAL VINO PAIS'!AC203/1000000</f>
        <v>1.461965</v>
      </c>
      <c r="E69" s="162">
        <f>+'[1]EXP TOTAL VINO PAIS'!AC215/1000000</f>
        <v>2.316411</v>
      </c>
      <c r="F69" s="162">
        <f>+'[1]EXP TOTAL VINO PAIS'!AC227/1000000</f>
        <v>3.0904189999999998</v>
      </c>
      <c r="G69" s="162">
        <f>+'[1]EXP TOTAL VINO PAIS'!AC239/1000000</f>
        <v>3.7920449999999999</v>
      </c>
      <c r="H69" s="226">
        <f>+'[1]EXP TOTAL VINO PAIS'!AC251/1000000</f>
        <v>2.825863</v>
      </c>
      <c r="I69" s="222"/>
      <c r="J69" s="7"/>
      <c r="K69" s="2"/>
      <c r="L69" s="42" t="s">
        <v>6</v>
      </c>
      <c r="M69" s="6">
        <f>+SUM('[1]EXP TOTAL VINO PAIS'!AC168:AC179)/1000000</f>
        <v>13.663546999999999</v>
      </c>
      <c r="N69" s="6">
        <f t="shared" ref="N69:S69" si="160">+SUM(C61:C69)+SUM(B70:B72)</f>
        <v>16.181004999999999</v>
      </c>
      <c r="O69" s="6">
        <f t="shared" si="160"/>
        <v>15.955893000000001</v>
      </c>
      <c r="P69" s="6">
        <f t="shared" si="160"/>
        <v>16.515093</v>
      </c>
      <c r="Q69" s="6">
        <f t="shared" si="160"/>
        <v>20.036049999999999</v>
      </c>
      <c r="R69" s="67">
        <f t="shared" si="160"/>
        <v>29.360279999999999</v>
      </c>
      <c r="S69" s="67">
        <f t="shared" si="160"/>
        <v>28.513259000000001</v>
      </c>
      <c r="T69" s="67"/>
      <c r="U69" s="78"/>
      <c r="V69" s="7"/>
    </row>
    <row r="70" spans="1:22" x14ac:dyDescent="0.25">
      <c r="A70" s="42" t="s">
        <v>7</v>
      </c>
      <c r="B70" s="162">
        <f>+'[1]EXP TOTAL VINO PAIS'!AC180/1000000</f>
        <v>1.585286</v>
      </c>
      <c r="C70" s="162">
        <f>+'[1]EXP TOTAL VINO PAIS'!AC192/1000000</f>
        <v>1.6596070000000001</v>
      </c>
      <c r="D70" s="162">
        <f>+'[1]EXP TOTAL VINO PAIS'!AC204/1000000</f>
        <v>1.419384</v>
      </c>
      <c r="E70" s="162">
        <f>+'[1]EXP TOTAL VINO PAIS'!AC216/1000000</f>
        <v>1.952879</v>
      </c>
      <c r="F70" s="162">
        <f>+'[1]EXP TOTAL VINO PAIS'!AC228/1000000</f>
        <v>3.4295840000000002</v>
      </c>
      <c r="G70" s="162">
        <f>+'[1]EXP TOTAL VINO PAIS'!AC240/1000000</f>
        <v>2.6583139999999998</v>
      </c>
      <c r="H70" s="226">
        <f>+'[1]EXP TOTAL VINO PAIS'!AC252/1000000</f>
        <v>3.3842279999999998</v>
      </c>
      <c r="I70" s="222"/>
      <c r="J70" s="7"/>
      <c r="K70" s="2"/>
      <c r="L70" s="42" t="s">
        <v>7</v>
      </c>
      <c r="M70" s="6">
        <f>+SUM('[1]EXP TOTAL VINO PAIS'!AC169:AC180)/1000000</f>
        <v>13.860828</v>
      </c>
      <c r="N70" s="6">
        <f t="shared" ref="N70:S70" si="161">+SUM(C61:C70)+SUM(B71:B72)</f>
        <v>16.255326</v>
      </c>
      <c r="O70" s="6">
        <f t="shared" si="161"/>
        <v>15.715669999999999</v>
      </c>
      <c r="P70" s="6">
        <f t="shared" si="161"/>
        <v>17.048588000000002</v>
      </c>
      <c r="Q70" s="6">
        <f t="shared" si="161"/>
        <v>21.512754999999999</v>
      </c>
      <c r="R70" s="67">
        <f t="shared" si="161"/>
        <v>28.589010000000002</v>
      </c>
      <c r="S70" s="67">
        <f t="shared" si="161"/>
        <v>29.239173000000001</v>
      </c>
      <c r="T70" s="67"/>
      <c r="U70" s="78"/>
      <c r="V70" s="7"/>
    </row>
    <row r="71" spans="1:22" x14ac:dyDescent="0.25">
      <c r="A71" s="42" t="s">
        <v>8</v>
      </c>
      <c r="B71" s="162">
        <f>+'[1]EXP TOTAL VINO PAIS'!AC181/1000000</f>
        <v>1.2395449999999999</v>
      </c>
      <c r="C71" s="162">
        <f>+'[1]EXP TOTAL VINO PAIS'!AC193/1000000</f>
        <v>1.2330840000000001</v>
      </c>
      <c r="D71" s="162">
        <f>+'[1]EXP TOTAL VINO PAIS'!AC205/1000000</f>
        <v>1.4125380000000001</v>
      </c>
      <c r="E71" s="162">
        <f>+'[1]EXP TOTAL VINO PAIS'!AC217/1000000</f>
        <v>2.1082339999999999</v>
      </c>
      <c r="F71" s="162">
        <f>+'[1]EXP TOTAL VINO PAIS'!AC229/1000000</f>
        <v>3.2156829999999998</v>
      </c>
      <c r="G71" s="162">
        <f>+'[1]EXP TOTAL VINO PAIS'!AC241/1000000</f>
        <v>2.4676070000000001</v>
      </c>
      <c r="H71" s="226">
        <f>+'[1]EXP TOTAL VINO PAIS'!AC253/1000000</f>
        <v>2.480807</v>
      </c>
      <c r="I71" s="222"/>
      <c r="J71" s="7"/>
      <c r="K71" s="2"/>
      <c r="L71" s="42" t="s">
        <v>8</v>
      </c>
      <c r="M71" s="6">
        <f>+SUM('[1]EXP TOTAL VINO PAIS'!AC170:AC181)/1000000</f>
        <v>14.259428</v>
      </c>
      <c r="N71" s="6">
        <f t="shared" ref="N71:S71" si="162">+SUM(C61:C71)+SUM(B72)</f>
        <v>16.248864999999999</v>
      </c>
      <c r="O71" s="6">
        <f t="shared" si="162"/>
        <v>15.895123999999999</v>
      </c>
      <c r="P71" s="6">
        <f t="shared" si="162"/>
        <v>17.744284</v>
      </c>
      <c r="Q71" s="6">
        <f t="shared" si="162"/>
        <v>22.620203999999994</v>
      </c>
      <c r="R71" s="67">
        <f t="shared" si="162"/>
        <v>27.840934000000001</v>
      </c>
      <c r="S71" s="67">
        <f t="shared" si="162"/>
        <v>29.252373000000002</v>
      </c>
      <c r="T71" s="67"/>
      <c r="U71" s="78"/>
      <c r="V71" s="7"/>
    </row>
    <row r="72" spans="1:22" x14ac:dyDescent="0.25">
      <c r="A72" s="42" t="s">
        <v>9</v>
      </c>
      <c r="B72" s="162">
        <f>+'[1]EXP TOTAL VINO PAIS'!AC182/1000000</f>
        <v>1.011442</v>
      </c>
      <c r="C72" s="162">
        <f>+'[1]EXP TOTAL VINO PAIS'!AC194/1000000</f>
        <v>1.064848</v>
      </c>
      <c r="D72" s="162">
        <f>+'[1]EXP TOTAL VINO PAIS'!AC206/1000000</f>
        <v>1.4520280000000001</v>
      </c>
      <c r="E72" s="162">
        <f>+'[1]EXP TOTAL VINO PAIS'!AC218/1000000</f>
        <v>1.357977</v>
      </c>
      <c r="F72" s="162">
        <f>+'[1]EXP TOTAL VINO PAIS'!AC230/1000000</f>
        <v>1.822705</v>
      </c>
      <c r="G72" s="162">
        <f>+'[1]EXP TOTAL VINO PAIS'!AC242/1000000</f>
        <v>2.133486</v>
      </c>
      <c r="H72" s="226">
        <f>+'[1]EXP TOTAL VINO PAIS'!AC254/1000000</f>
        <v>1.576884</v>
      </c>
      <c r="I72" s="222"/>
      <c r="J72" s="7"/>
      <c r="K72" s="2"/>
      <c r="L72" s="42" t="s">
        <v>9</v>
      </c>
      <c r="M72" s="6">
        <f>+SUM('[1]EXP TOTAL VINO PAIS'!AC171:AC182)/1000000</f>
        <v>14.572962</v>
      </c>
      <c r="N72" s="6">
        <f t="shared" ref="N72:S72" si="163">+SUM(C61:C72)</f>
        <v>16.302271000000001</v>
      </c>
      <c r="O72" s="6">
        <f t="shared" si="163"/>
        <v>16.282304</v>
      </c>
      <c r="P72" s="6">
        <f t="shared" si="163"/>
        <v>17.650233</v>
      </c>
      <c r="Q72" s="6">
        <f t="shared" si="163"/>
        <v>23.084931999999995</v>
      </c>
      <c r="R72" s="67">
        <f t="shared" si="163"/>
        <v>28.151715000000003</v>
      </c>
      <c r="S72" s="67">
        <f t="shared" si="163"/>
        <v>28.695771000000001</v>
      </c>
      <c r="T72" s="67"/>
      <c r="U72" s="78"/>
      <c r="V72" s="7"/>
    </row>
    <row r="73" spans="1:22" ht="25.5" x14ac:dyDescent="0.25">
      <c r="A73" s="53" t="s">
        <v>13</v>
      </c>
      <c r="B73" s="163">
        <f>SUM(B61:B72)</f>
        <v>14.572962</v>
      </c>
      <c r="C73" s="163">
        <f t="shared" ref="C73:F73" si="164">SUM(C61:C72)</f>
        <v>16.302271000000001</v>
      </c>
      <c r="D73" s="163">
        <f t="shared" si="164"/>
        <v>16.282304</v>
      </c>
      <c r="E73" s="163">
        <f t="shared" si="164"/>
        <v>17.650233</v>
      </c>
      <c r="F73" s="163">
        <f t="shared" si="164"/>
        <v>23.084931999999995</v>
      </c>
      <c r="G73" s="163">
        <f t="shared" ref="G73:H73" si="165">SUM(G61:G72)</f>
        <v>28.151715000000003</v>
      </c>
      <c r="H73" s="228">
        <f t="shared" si="165"/>
        <v>28.695771000000001</v>
      </c>
      <c r="I73" s="229"/>
      <c r="J73" s="56"/>
      <c r="K73" s="3"/>
      <c r="L73" s="43" t="s">
        <v>14</v>
      </c>
      <c r="M73" s="46">
        <f t="shared" ref="M73" si="166">+AVERAGE(M61:M72)</f>
        <v>13.110819416666665</v>
      </c>
      <c r="N73" s="46">
        <f>+AVERAGE(N61:N72)</f>
        <v>15.825816666666666</v>
      </c>
      <c r="O73" s="46">
        <f t="shared" ref="O73:T73" si="167">+AVERAGE(O61:O72)</f>
        <v>16.431848916666667</v>
      </c>
      <c r="P73" s="46">
        <f t="shared" si="167"/>
        <v>16.244744833333332</v>
      </c>
      <c r="Q73" s="46">
        <f t="shared" si="167"/>
        <v>19.215621916666663</v>
      </c>
      <c r="R73" s="68">
        <f t="shared" si="167"/>
        <v>27.216592166666668</v>
      </c>
      <c r="S73" s="47">
        <f t="shared" si="167"/>
        <v>28.814247833333329</v>
      </c>
      <c r="T73" s="47">
        <f t="shared" si="167"/>
        <v>29.0463345</v>
      </c>
      <c r="U73" s="79">
        <f>+T73/S73-1</f>
        <v>8.0545800816700375E-3</v>
      </c>
      <c r="V73" s="75">
        <f>+POWER(T73/O73,0.2)-1</f>
        <v>0.12067834543185718</v>
      </c>
    </row>
    <row r="74" spans="1:22" ht="25.5" x14ac:dyDescent="0.25">
      <c r="A74" s="57" t="s">
        <v>15</v>
      </c>
      <c r="B74" s="58">
        <f t="shared" ref="B74:G74" si="168">+B73/B$181</f>
        <v>5.621026713890151E-2</v>
      </c>
      <c r="C74" s="58">
        <f t="shared" si="168"/>
        <v>7.2635670802772057E-2</v>
      </c>
      <c r="D74" s="58">
        <f t="shared" si="168"/>
        <v>5.9354064351516182E-2</v>
      </c>
      <c r="E74" s="58">
        <f t="shared" si="168"/>
        <v>5.7896063125255082E-2</v>
      </c>
      <c r="F74" s="58">
        <f t="shared" si="168"/>
        <v>5.9061593884130771E-2</v>
      </c>
      <c r="G74" s="58">
        <f t="shared" si="168"/>
        <v>9.7439203146922157E-2</v>
      </c>
      <c r="H74" s="195">
        <f t="shared" ref="H74" si="169">+H73/H$181</f>
        <v>0.11627649982980408</v>
      </c>
      <c r="I74" s="193"/>
      <c r="J74" s="59"/>
      <c r="K74" s="3"/>
      <c r="L74" s="44" t="s">
        <v>15</v>
      </c>
      <c r="M74" s="48">
        <f t="shared" ref="M74:T74" si="170">+M73/M$181</f>
        <v>5.0634904053561858E-2</v>
      </c>
      <c r="N74" s="48">
        <f t="shared" si="170"/>
        <v>6.5788674273004305E-2</v>
      </c>
      <c r="O74" s="48">
        <f t="shared" si="170"/>
        <v>6.9729416117043252E-2</v>
      </c>
      <c r="P74" s="48">
        <f t="shared" si="170"/>
        <v>5.4830090013326498E-2</v>
      </c>
      <c r="Q74" s="48">
        <f t="shared" si="170"/>
        <v>5.1585583669076326E-2</v>
      </c>
      <c r="R74" s="69">
        <f t="shared" si="170"/>
        <v>8.3924148644208135E-2</v>
      </c>
      <c r="S74" s="72">
        <f t="shared" si="170"/>
        <v>0.10647367631189615</v>
      </c>
      <c r="T74" s="72">
        <f t="shared" si="170"/>
        <v>0.13118781022108508</v>
      </c>
      <c r="U74" s="72"/>
      <c r="V74" s="76"/>
    </row>
    <row r="75" spans="1:22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H75" si="171">+D73/C73-1</f>
        <v>-1.2247986798895605E-3</v>
      </c>
      <c r="E75" s="62">
        <f t="shared" si="171"/>
        <v>8.4013233016654087E-2</v>
      </c>
      <c r="F75" s="62">
        <f t="shared" si="171"/>
        <v>0.30791089273439032</v>
      </c>
      <c r="G75" s="62">
        <f t="shared" si="171"/>
        <v>0.21948442386574962</v>
      </c>
      <c r="H75" s="196">
        <f t="shared" si="171"/>
        <v>1.9325856346584791E-2</v>
      </c>
      <c r="I75" s="192"/>
      <c r="J75" s="63"/>
      <c r="K75" s="2"/>
      <c r="L75" s="45" t="s">
        <v>12</v>
      </c>
      <c r="M75" s="49"/>
      <c r="N75" s="50">
        <f>+N73/M73-1</f>
        <v>0.20708066854682294</v>
      </c>
      <c r="O75" s="50">
        <f t="shared" ref="O75" si="172">+O73/N73-1</f>
        <v>3.8293900578063811E-2</v>
      </c>
      <c r="P75" s="50">
        <f t="shared" ref="P75" si="173">+P73/O73-1</f>
        <v>-1.1386672569972167E-2</v>
      </c>
      <c r="Q75" s="50">
        <f t="shared" ref="Q75" si="174">+Q73/P73-1</f>
        <v>0.1828823483418005</v>
      </c>
      <c r="R75" s="70">
        <f t="shared" ref="R75" si="175">+R73/Q73-1</f>
        <v>0.41637841776332851</v>
      </c>
      <c r="S75" s="73">
        <f t="shared" ref="S75" si="176">+S73/R73-1</f>
        <v>5.8701532391824518E-2</v>
      </c>
      <c r="T75" s="73">
        <f t="shared" ref="T75" si="177">+T73/S73-1</f>
        <v>8.0545800816700375E-3</v>
      </c>
      <c r="U75" s="51"/>
      <c r="V75" s="52"/>
    </row>
    <row r="76" spans="1:22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2" ht="15.75" thickBot="1" x14ac:dyDescent="0.3">
      <c r="A77" s="274" t="s">
        <v>110</v>
      </c>
      <c r="B77" s="275"/>
      <c r="C77" s="275"/>
      <c r="D77" s="275"/>
      <c r="E77" s="275"/>
      <c r="F77" s="275"/>
      <c r="G77" s="275"/>
      <c r="H77" s="275"/>
      <c r="I77" s="275"/>
      <c r="J77" s="276"/>
      <c r="K77" s="2"/>
      <c r="L77" s="274" t="s">
        <v>111</v>
      </c>
      <c r="M77" s="275"/>
      <c r="N77" s="275"/>
      <c r="O77" s="275"/>
      <c r="P77" s="275"/>
      <c r="Q77" s="275"/>
      <c r="R77" s="275"/>
      <c r="S77" s="275"/>
      <c r="T77" s="275"/>
      <c r="U77" s="275"/>
      <c r="V77" s="276"/>
    </row>
    <row r="78" spans="1:22" ht="38.25" x14ac:dyDescent="0.25">
      <c r="A78" s="38"/>
      <c r="B78" s="39">
        <v>2016</v>
      </c>
      <c r="C78" s="39">
        <f>+B78+1</f>
        <v>2017</v>
      </c>
      <c r="D78" s="39">
        <f t="shared" ref="D78:H78" si="178">+C78+1</f>
        <v>2018</v>
      </c>
      <c r="E78" s="39">
        <f t="shared" si="178"/>
        <v>2019</v>
      </c>
      <c r="F78" s="39">
        <f t="shared" si="178"/>
        <v>2020</v>
      </c>
      <c r="G78" s="39">
        <f t="shared" si="178"/>
        <v>2021</v>
      </c>
      <c r="H78" s="198">
        <f t="shared" si="178"/>
        <v>2022</v>
      </c>
      <c r="I78" s="40">
        <v>2023</v>
      </c>
      <c r="J78" s="41" t="s">
        <v>16</v>
      </c>
      <c r="K78" s="2"/>
      <c r="L78" s="65"/>
      <c r="M78" s="64">
        <v>2016</v>
      </c>
      <c r="N78" s="64">
        <f>+M78+1</f>
        <v>2017</v>
      </c>
      <c r="O78" s="64">
        <f t="shared" ref="O78" si="179">+N78+1</f>
        <v>2018</v>
      </c>
      <c r="P78" s="64">
        <f t="shared" ref="P78" si="180">+O78+1</f>
        <v>2019</v>
      </c>
      <c r="Q78" s="64">
        <f t="shared" ref="Q78" si="181">+P78+1</f>
        <v>2020</v>
      </c>
      <c r="R78" s="66">
        <f t="shared" ref="R78" si="182">+Q78+1</f>
        <v>2021</v>
      </c>
      <c r="S78" s="71">
        <f t="shared" ref="S78" si="183">+R78+1</f>
        <v>2022</v>
      </c>
      <c r="T78" s="71">
        <f t="shared" ref="T78" si="184">+S78+1</f>
        <v>2023</v>
      </c>
      <c r="U78" s="77" t="s">
        <v>16</v>
      </c>
      <c r="V78" s="74" t="s">
        <v>21</v>
      </c>
    </row>
    <row r="79" spans="1:22" x14ac:dyDescent="0.25">
      <c r="A79" s="42" t="s">
        <v>10</v>
      </c>
      <c r="B79" s="162">
        <f>+'[1]EXP TOTAL VINO PAIS'!AD171/1000000</f>
        <v>0.608066</v>
      </c>
      <c r="C79" s="162">
        <f>+'[1]EXP TOTAL VINO PAIS'!AD183/1000000</f>
        <v>0.78581000000000001</v>
      </c>
      <c r="D79" s="162">
        <f>+'[1]EXP TOTAL VINO PAIS'!AD195/1000000</f>
        <v>0.96919100000000002</v>
      </c>
      <c r="E79" s="162">
        <f>+'[1]EXP TOTAL VINO PAIS'!AD207/1000000</f>
        <v>0.54832999999999998</v>
      </c>
      <c r="F79" s="162">
        <f>+'[1]EXP TOTAL VINO PAIS'!AD219/1000000</f>
        <v>0.61865099999999995</v>
      </c>
      <c r="G79" s="162">
        <f>+'[1]EXP TOTAL VINO PAIS'!AD231/1000000</f>
        <v>0.330013</v>
      </c>
      <c r="H79" s="226">
        <f>+'[1]EXP TOTAL VINO PAIS'!AD243/1000000</f>
        <v>0.61601799999999995</v>
      </c>
      <c r="I79" s="222">
        <f>+'[1]EXP TOTAL VINO PAIS'!AD255/1000000</f>
        <v>0.55067600000000005</v>
      </c>
      <c r="J79" s="7">
        <f>+I79/H79-1</f>
        <v>-0.10607157583057625</v>
      </c>
      <c r="K79" s="2"/>
      <c r="L79" s="42" t="s">
        <v>10</v>
      </c>
      <c r="M79" s="6">
        <f>+SUM('[1]EXP TOTAL VINO PAIS'!AD160:AD171)/1000000</f>
        <v>11.181245000000001</v>
      </c>
      <c r="N79" s="6">
        <f t="shared" ref="N79:T79" si="185">+SUM(C79)+SUM(B80:B90)</f>
        <v>11.064861999999998</v>
      </c>
      <c r="O79" s="6">
        <f t="shared" si="185"/>
        <v>8.6534759999999995</v>
      </c>
      <c r="P79" s="6">
        <f t="shared" si="185"/>
        <v>7.403308</v>
      </c>
      <c r="Q79" s="6">
        <f t="shared" si="185"/>
        <v>6.9718619999999998</v>
      </c>
      <c r="R79" s="67">
        <f t="shared" si="185"/>
        <v>8.1687639999999995</v>
      </c>
      <c r="S79" s="37">
        <f t="shared" si="185"/>
        <v>6.8351989999999994</v>
      </c>
      <c r="T79" s="37">
        <f t="shared" si="185"/>
        <v>7.0042270000000002</v>
      </c>
      <c r="U79" s="78">
        <f t="shared" ref="U79:U86" si="186">+T79/S79-1</f>
        <v>2.4729053243365717E-2</v>
      </c>
      <c r="V79" s="7">
        <f t="shared" ref="V79:V86" si="187">+POWER(T79/O79,0.2)-1</f>
        <v>-4.1407727186315246E-2</v>
      </c>
    </row>
    <row r="80" spans="1:22" x14ac:dyDescent="0.25">
      <c r="A80" s="42" t="s">
        <v>11</v>
      </c>
      <c r="B80" s="162">
        <f>+'[1]EXP TOTAL VINO PAIS'!AD172/1000000</f>
        <v>0.71531800000000001</v>
      </c>
      <c r="C80" s="162">
        <f>+'[1]EXP TOTAL VINO PAIS'!AD184/1000000</f>
        <v>0.57757700000000001</v>
      </c>
      <c r="D80" s="162">
        <f>+'[1]EXP TOTAL VINO PAIS'!AD196/1000000</f>
        <v>0.64976</v>
      </c>
      <c r="E80" s="162">
        <f>+'[1]EXP TOTAL VINO PAIS'!AD208/1000000</f>
        <v>0.483655</v>
      </c>
      <c r="F80" s="162">
        <f>+'[1]EXP TOTAL VINO PAIS'!AD220/1000000</f>
        <v>0.58465500000000004</v>
      </c>
      <c r="G80" s="162">
        <f>+'[1]EXP TOTAL VINO PAIS'!AD232/1000000</f>
        <v>0.65967500000000001</v>
      </c>
      <c r="H80" s="226">
        <f>+'[1]EXP TOTAL VINO PAIS'!AD244/1000000</f>
        <v>0.55504100000000001</v>
      </c>
      <c r="I80" s="222">
        <f>+'[1]EXP TOTAL VINO PAIS'!AD256/1000000</f>
        <v>0.30735299999999999</v>
      </c>
      <c r="J80" s="7">
        <f t="shared" ref="J80" si="188">+I80/H80-1</f>
        <v>-0.44625171834152799</v>
      </c>
      <c r="K80" s="2"/>
      <c r="L80" s="42" t="s">
        <v>11</v>
      </c>
      <c r="M80" s="6">
        <f>+SUM('[1]EXP TOTAL VINO PAIS'!AD161:AD172)/1000000</f>
        <v>11.108473999999999</v>
      </c>
      <c r="N80" s="6">
        <f t="shared" ref="N80:T80" si="189">+SUM(C79:C80)+SUM(B81:B90)</f>
        <v>10.927121</v>
      </c>
      <c r="O80" s="6">
        <f t="shared" si="189"/>
        <v>8.7256590000000003</v>
      </c>
      <c r="P80" s="6">
        <f t="shared" si="189"/>
        <v>7.2372029999999992</v>
      </c>
      <c r="Q80" s="6">
        <f t="shared" si="189"/>
        <v>7.0728619999999989</v>
      </c>
      <c r="R80" s="67">
        <f t="shared" si="189"/>
        <v>8.2437839999999998</v>
      </c>
      <c r="S80" s="37">
        <f t="shared" si="189"/>
        <v>6.7305650000000004</v>
      </c>
      <c r="T80" s="37">
        <f t="shared" si="189"/>
        <v>6.7565390000000001</v>
      </c>
      <c r="U80" s="78">
        <f t="shared" si="186"/>
        <v>3.8591113821795364E-3</v>
      </c>
      <c r="V80" s="7">
        <f t="shared" si="187"/>
        <v>-4.9865232312076624E-2</v>
      </c>
    </row>
    <row r="81" spans="1:23" x14ac:dyDescent="0.25">
      <c r="A81" s="42" t="s">
        <v>0</v>
      </c>
      <c r="B81" s="162">
        <f>+'[1]EXP TOTAL VINO PAIS'!AD173/1000000</f>
        <v>1.0077510000000001</v>
      </c>
      <c r="C81" s="162">
        <f>+'[1]EXP TOTAL VINO PAIS'!AD185/1000000</f>
        <v>0.88563999999999998</v>
      </c>
      <c r="D81" s="162">
        <f>+'[1]EXP TOTAL VINO PAIS'!AD197/1000000</f>
        <v>0.50525900000000001</v>
      </c>
      <c r="E81" s="162">
        <f>+'[1]EXP TOTAL VINO PAIS'!AD209/1000000</f>
        <v>0.68716999999999995</v>
      </c>
      <c r="F81" s="162">
        <f>+'[1]EXP TOTAL VINO PAIS'!AD221/1000000</f>
        <v>0.55775600000000003</v>
      </c>
      <c r="G81" s="162">
        <f>+'[1]EXP TOTAL VINO PAIS'!AD233/1000000</f>
        <v>0.72499199999999997</v>
      </c>
      <c r="H81" s="226">
        <f>+'[1]EXP TOTAL VINO PAIS'!AD245/1000000</f>
        <v>0.38250800000000001</v>
      </c>
      <c r="I81" s="222">
        <f>+'[1]EXP TOTAL VINO PAIS'!AD257/1000000</f>
        <v>0.53520800000000002</v>
      </c>
      <c r="J81" s="7">
        <f t="shared" ref="J81" si="190">+I81/H81-1</f>
        <v>0.39920733684001375</v>
      </c>
      <c r="K81" s="2"/>
      <c r="L81" s="42" t="s">
        <v>0</v>
      </c>
      <c r="M81" s="6">
        <f>+SUM('[1]EXP TOTAL VINO PAIS'!AD162:AD173)/1000000</f>
        <v>11.001033</v>
      </c>
      <c r="N81" s="6">
        <f t="shared" ref="N81:S81" si="191">+SUM(C79:C81)+SUM(B82:B90)</f>
        <v>10.805010000000001</v>
      </c>
      <c r="O81" s="6">
        <f t="shared" si="191"/>
        <v>8.3452780000000004</v>
      </c>
      <c r="P81" s="6">
        <f t="shared" si="191"/>
        <v>7.4191139999999987</v>
      </c>
      <c r="Q81" s="6">
        <f t="shared" si="191"/>
        <v>6.9434479999999992</v>
      </c>
      <c r="R81" s="67">
        <f t="shared" si="191"/>
        <v>8.4110200000000006</v>
      </c>
      <c r="S81" s="37">
        <f t="shared" si="191"/>
        <v>6.3880810000000006</v>
      </c>
      <c r="T81" s="37">
        <f t="shared" ref="T81" si="192">+SUM(I79:I81)+SUM(H82:H90)</f>
        <v>6.9092389999999995</v>
      </c>
      <c r="U81" s="78">
        <f t="shared" si="186"/>
        <v>8.1582872853365407E-2</v>
      </c>
      <c r="V81" s="7">
        <f t="shared" si="187"/>
        <v>-3.7062984405726418E-2</v>
      </c>
    </row>
    <row r="82" spans="1:23" x14ac:dyDescent="0.25">
      <c r="A82" s="42" t="s">
        <v>1</v>
      </c>
      <c r="B82" s="162">
        <f>+'[1]EXP TOTAL VINO PAIS'!AD174/1000000</f>
        <v>1.1980170000000001</v>
      </c>
      <c r="C82" s="162">
        <f>+'[1]EXP TOTAL VINO PAIS'!AD186/1000000</f>
        <v>0.76429999999999998</v>
      </c>
      <c r="D82" s="162">
        <f>+'[1]EXP TOTAL VINO PAIS'!AD198/1000000</f>
        <v>0.74635099999999999</v>
      </c>
      <c r="E82" s="162">
        <f>+'[1]EXP TOTAL VINO PAIS'!AD210/1000000</f>
        <v>0.468781</v>
      </c>
      <c r="F82" s="162">
        <f>+'[1]EXP TOTAL VINO PAIS'!AD222/1000000</f>
        <v>0.57729699999999995</v>
      </c>
      <c r="G82" s="162">
        <f>+'[1]EXP TOTAL VINO PAIS'!AD234/1000000</f>
        <v>0.61702599999999996</v>
      </c>
      <c r="H82" s="226">
        <f>+'[1]EXP TOTAL VINO PAIS'!AD246/1000000</f>
        <v>0.77584500000000001</v>
      </c>
      <c r="I82" s="222">
        <f>+'[1]EXP TOTAL VINO PAIS'!AD258/1000000</f>
        <v>0.28938999999999998</v>
      </c>
      <c r="J82" s="7">
        <f t="shared" ref="J82" si="193">+I82/H82-1</f>
        <v>-0.62700023844969044</v>
      </c>
      <c r="K82" s="2"/>
      <c r="L82" s="42" t="s">
        <v>1</v>
      </c>
      <c r="M82" s="6">
        <f>+SUM('[1]EXP TOTAL VINO PAIS'!AD163:AD174)/1000000</f>
        <v>11.557632</v>
      </c>
      <c r="N82" s="6">
        <f t="shared" ref="N82:S82" si="194">+SUM(C79:C82)+SUM(B83:B90)</f>
        <v>10.371293</v>
      </c>
      <c r="O82" s="6">
        <f t="shared" si="194"/>
        <v>8.3273290000000006</v>
      </c>
      <c r="P82" s="6">
        <f t="shared" si="194"/>
        <v>7.1415439999999997</v>
      </c>
      <c r="Q82" s="6">
        <f t="shared" si="194"/>
        <v>7.0519639999999999</v>
      </c>
      <c r="R82" s="67">
        <f t="shared" si="194"/>
        <v>8.4507490000000001</v>
      </c>
      <c r="S82" s="37">
        <f t="shared" si="194"/>
        <v>6.5469000000000008</v>
      </c>
      <c r="T82" s="37">
        <f t="shared" ref="T82" si="195">+SUM(I79:I82)+SUM(H83:H90)</f>
        <v>6.422784</v>
      </c>
      <c r="U82" s="78">
        <f t="shared" si="186"/>
        <v>-1.8957980112725203E-2</v>
      </c>
      <c r="V82" s="7">
        <f t="shared" si="187"/>
        <v>-5.0612479517290088E-2</v>
      </c>
    </row>
    <row r="83" spans="1:23" x14ac:dyDescent="0.25">
      <c r="A83" s="42" t="s">
        <v>2</v>
      </c>
      <c r="B83" s="162">
        <f>+'[1]EXP TOTAL VINO PAIS'!AD175/1000000</f>
        <v>0.74187400000000003</v>
      </c>
      <c r="C83" s="162">
        <f>+'[1]EXP TOTAL VINO PAIS'!AD187/1000000</f>
        <v>0.51831400000000005</v>
      </c>
      <c r="D83" s="162">
        <f>+'[1]EXP TOTAL VINO PAIS'!AD199/1000000</f>
        <v>0.32382899999999998</v>
      </c>
      <c r="E83" s="162">
        <f>+'[1]EXP TOTAL VINO PAIS'!AD211/1000000</f>
        <v>0.46414499999999997</v>
      </c>
      <c r="F83" s="162">
        <f>+'[1]EXP TOTAL VINO PAIS'!AD223/1000000</f>
        <v>0.77509600000000001</v>
      </c>
      <c r="G83" s="162">
        <f>+'[1]EXP TOTAL VINO PAIS'!AD235/1000000</f>
        <v>0.65490000000000004</v>
      </c>
      <c r="H83" s="226">
        <f>+'[1]EXP TOTAL VINO PAIS'!AD247/1000000</f>
        <v>0.48338100000000001</v>
      </c>
      <c r="I83" s="222">
        <f>+'[1]EXP TOTAL VINO PAIS'!AD259/1000000</f>
        <v>0.34750700000000001</v>
      </c>
      <c r="J83" s="7">
        <f t="shared" ref="J83" si="196">+I83/H83-1</f>
        <v>-0.28109089931130926</v>
      </c>
      <c r="K83" s="2"/>
      <c r="L83" s="42" t="s">
        <v>2</v>
      </c>
      <c r="M83" s="6">
        <f>+SUM('[1]EXP TOTAL VINO PAIS'!AD164:AD175)/1000000</f>
        <v>11.767833</v>
      </c>
      <c r="N83" s="6">
        <f t="shared" ref="N83:S83" si="197">+SUM(C79:C83)+SUM(B84:B90)</f>
        <v>10.147733000000001</v>
      </c>
      <c r="O83" s="6">
        <f t="shared" si="197"/>
        <v>8.1328440000000004</v>
      </c>
      <c r="P83" s="6">
        <f t="shared" si="197"/>
        <v>7.28186</v>
      </c>
      <c r="Q83" s="6">
        <f t="shared" si="197"/>
        <v>7.3629149999999992</v>
      </c>
      <c r="R83" s="67">
        <f t="shared" si="197"/>
        <v>8.3305530000000001</v>
      </c>
      <c r="S83" s="37">
        <f t="shared" si="197"/>
        <v>6.3753810000000009</v>
      </c>
      <c r="T83" s="37">
        <f t="shared" ref="T83" si="198">+SUM(I79:I83)+SUM(H84:H90)</f>
        <v>6.2869099999999998</v>
      </c>
      <c r="U83" s="78">
        <f t="shared" si="186"/>
        <v>-1.3876974568265199E-2</v>
      </c>
      <c r="V83" s="7">
        <f t="shared" si="187"/>
        <v>-5.018513921917156E-2</v>
      </c>
    </row>
    <row r="84" spans="1:23" x14ac:dyDescent="0.25">
      <c r="A84" s="42" t="s">
        <v>3</v>
      </c>
      <c r="B84" s="162">
        <f>+'[1]EXP TOTAL VINO PAIS'!AD176/1000000</f>
        <v>0.63105</v>
      </c>
      <c r="C84" s="162">
        <f>+'[1]EXP TOTAL VINO PAIS'!AD188/1000000</f>
        <v>0.77058800000000005</v>
      </c>
      <c r="D84" s="162">
        <f>+'[1]EXP TOTAL VINO PAIS'!AD200/1000000</f>
        <v>0.35318300000000002</v>
      </c>
      <c r="E84" s="162">
        <f>+'[1]EXP TOTAL VINO PAIS'!AD212/1000000</f>
        <v>0.36496600000000001</v>
      </c>
      <c r="F84" s="162">
        <f>+'[1]EXP TOTAL VINO PAIS'!AD224/1000000</f>
        <v>0.728267</v>
      </c>
      <c r="G84" s="162">
        <f>+'[1]EXP TOTAL VINO PAIS'!AD236/1000000</f>
        <v>0.187885</v>
      </c>
      <c r="H84" s="226">
        <f>+'[1]EXP TOTAL VINO PAIS'!AD248/1000000</f>
        <v>0.68881400000000004</v>
      </c>
      <c r="I84" s="222">
        <f>+'[1]EXP TOTAL VINO PAIS'!AD260/1000000</f>
        <v>0.29742600000000002</v>
      </c>
      <c r="J84" s="7">
        <f t="shared" ref="J84" si="199">+I84/H84-1</f>
        <v>-0.56820564041961985</v>
      </c>
      <c r="K84" s="2"/>
      <c r="L84" s="42" t="s">
        <v>3</v>
      </c>
      <c r="M84" s="6">
        <f>+SUM('[1]EXP TOTAL VINO PAIS'!AD165:AD176)/1000000</f>
        <v>11.230950999999999</v>
      </c>
      <c r="N84" s="6">
        <f t="shared" ref="N84:S84" si="200">+SUM(C79:C84)+SUM(B85:B90)</f>
        <v>10.287271</v>
      </c>
      <c r="O84" s="6">
        <f t="shared" si="200"/>
        <v>7.7154389999999999</v>
      </c>
      <c r="P84" s="6">
        <f t="shared" si="200"/>
        <v>7.2936429999999994</v>
      </c>
      <c r="Q84" s="6">
        <f t="shared" si="200"/>
        <v>7.726216</v>
      </c>
      <c r="R84" s="67">
        <f t="shared" si="200"/>
        <v>7.7901710000000008</v>
      </c>
      <c r="S84" s="67">
        <f t="shared" si="200"/>
        <v>6.8763100000000001</v>
      </c>
      <c r="T84" s="67">
        <f t="shared" ref="T84" si="201">+SUM(I79:I84)+SUM(H85:H90)</f>
        <v>5.8955219999999997</v>
      </c>
      <c r="U84" s="78">
        <f t="shared" si="186"/>
        <v>-0.14263289467752327</v>
      </c>
      <c r="V84" s="7">
        <f t="shared" si="187"/>
        <v>-5.2384131956434543E-2</v>
      </c>
      <c r="W84" s="4"/>
    </row>
    <row r="85" spans="1:23" x14ac:dyDescent="0.25">
      <c r="A85" s="42" t="s">
        <v>4</v>
      </c>
      <c r="B85" s="162">
        <f>+'[1]EXP TOTAL VINO PAIS'!AD177/1000000</f>
        <v>0.931535</v>
      </c>
      <c r="C85" s="162">
        <f>+'[1]EXP TOTAL VINO PAIS'!AD189/1000000</f>
        <v>0.62972099999999998</v>
      </c>
      <c r="D85" s="162">
        <f>+'[1]EXP TOTAL VINO PAIS'!AD201/1000000</f>
        <v>0.59063900000000003</v>
      </c>
      <c r="E85" s="162">
        <f>+'[1]EXP TOTAL VINO PAIS'!AD213/1000000</f>
        <v>0.52825500000000003</v>
      </c>
      <c r="F85" s="162">
        <f>+'[1]EXP TOTAL VINO PAIS'!AD225/1000000</f>
        <v>0.69065200000000004</v>
      </c>
      <c r="G85" s="162">
        <f>+'[1]EXP TOTAL VINO PAIS'!AD237/1000000</f>
        <v>0.63258800000000004</v>
      </c>
      <c r="H85" s="226">
        <f>+'[1]EXP TOTAL VINO PAIS'!AD249/1000000</f>
        <v>0.30501499999999998</v>
      </c>
      <c r="I85" s="222">
        <f>+'[1]EXP TOTAL VINO PAIS'!AD261/1000000</f>
        <v>0.28212100000000001</v>
      </c>
      <c r="J85" s="7">
        <f t="shared" ref="J85:J86" si="202">+I85/H85-1</f>
        <v>-7.5058603675228985E-2</v>
      </c>
      <c r="K85" s="2"/>
      <c r="L85" s="42" t="s">
        <v>4</v>
      </c>
      <c r="M85" s="6">
        <f>+SUM('[1]EXP TOTAL VINO PAIS'!AD166:AD177)/1000000</f>
        <v>11.057270000000001</v>
      </c>
      <c r="N85" s="6">
        <f t="shared" ref="N85:S85" si="203">+SUM(C79:C85)+SUM(B86:B90)</f>
        <v>9.9854570000000002</v>
      </c>
      <c r="O85" s="6">
        <f t="shared" si="203"/>
        <v>7.6763570000000003</v>
      </c>
      <c r="P85" s="6">
        <f t="shared" si="203"/>
        <v>7.2312589999999997</v>
      </c>
      <c r="Q85" s="6">
        <f t="shared" si="203"/>
        <v>7.8886130000000003</v>
      </c>
      <c r="R85" s="67">
        <f t="shared" si="203"/>
        <v>7.732107000000001</v>
      </c>
      <c r="S85" s="67">
        <f t="shared" si="203"/>
        <v>6.548737</v>
      </c>
      <c r="T85" s="67">
        <f t="shared" ref="T85" si="204">+SUM(I79:I85)+SUM(H86:H90)</f>
        <v>5.8726280000000006</v>
      </c>
      <c r="U85" s="78">
        <f t="shared" si="186"/>
        <v>-0.10324265579759873</v>
      </c>
      <c r="V85" s="7">
        <f t="shared" si="187"/>
        <v>-5.2159055026907652E-2</v>
      </c>
    </row>
    <row r="86" spans="1:23" x14ac:dyDescent="0.25">
      <c r="A86" s="42" t="s">
        <v>5</v>
      </c>
      <c r="B86" s="162">
        <f>+'[1]EXP TOTAL VINO PAIS'!AD178/1000000</f>
        <v>0.767598</v>
      </c>
      <c r="C86" s="162">
        <f>+'[1]EXP TOTAL VINO PAIS'!AD190/1000000</f>
        <v>0.59881499999999999</v>
      </c>
      <c r="D86" s="162">
        <f>+'[1]EXP TOTAL VINO PAIS'!AD202/1000000</f>
        <v>0.450071</v>
      </c>
      <c r="E86" s="162">
        <f>+'[1]EXP TOTAL VINO PAIS'!AD214/1000000</f>
        <v>0.52290899999999996</v>
      </c>
      <c r="F86" s="162">
        <f>+'[1]EXP TOTAL VINO PAIS'!AD226/1000000</f>
        <v>1.0089729999999999</v>
      </c>
      <c r="G86" s="162">
        <f>+'[1]EXP TOTAL VINO PAIS'!AD238/1000000</f>
        <v>0.43674400000000002</v>
      </c>
      <c r="H86" s="226">
        <f>+'[1]EXP TOTAL VINO PAIS'!AD250/1000000</f>
        <v>0.60139100000000001</v>
      </c>
      <c r="I86" s="222">
        <f>+'[1]EXP TOTAL VINO PAIS'!AD262/1000000</f>
        <v>0.43068400000000001</v>
      </c>
      <c r="J86" s="7">
        <f t="shared" si="202"/>
        <v>-0.28385359940537858</v>
      </c>
      <c r="K86" s="2"/>
      <c r="L86" s="42" t="s">
        <v>5</v>
      </c>
      <c r="M86" s="6">
        <f>+SUM('[1]EXP TOTAL VINO PAIS'!AD167:AD178)/1000000</f>
        <v>10.541831</v>
      </c>
      <c r="N86" s="6">
        <f t="shared" ref="N86:S86" si="205">+SUM(C79:C86)+SUM(B87:B90)</f>
        <v>9.8166740000000008</v>
      </c>
      <c r="O86" s="6">
        <f t="shared" si="205"/>
        <v>7.5276130000000006</v>
      </c>
      <c r="P86" s="6">
        <f t="shared" si="205"/>
        <v>7.3040969999999996</v>
      </c>
      <c r="Q86" s="6">
        <f t="shared" si="205"/>
        <v>8.3746770000000001</v>
      </c>
      <c r="R86" s="67">
        <f t="shared" si="205"/>
        <v>7.1598780000000009</v>
      </c>
      <c r="S86" s="67">
        <f t="shared" si="205"/>
        <v>6.7133840000000005</v>
      </c>
      <c r="T86" s="67">
        <f t="shared" ref="T86" si="206">+SUM(I79:I86)+SUM(H87:H90)</f>
        <v>5.7019210000000005</v>
      </c>
      <c r="U86" s="78">
        <f t="shared" si="186"/>
        <v>-0.15066365934080339</v>
      </c>
      <c r="V86" s="7">
        <f t="shared" si="187"/>
        <v>-5.4039978558268031E-2</v>
      </c>
    </row>
    <row r="87" spans="1:23" x14ac:dyDescent="0.25">
      <c r="A87" s="42" t="s">
        <v>6</v>
      </c>
      <c r="B87" s="162">
        <f>+'[1]EXP TOTAL VINO PAIS'!AD179/1000000</f>
        <v>1.2389950000000001</v>
      </c>
      <c r="C87" s="162">
        <f>+'[1]EXP TOTAL VINO PAIS'!AD191/1000000</f>
        <v>0.92074800000000001</v>
      </c>
      <c r="D87" s="162">
        <f>+'[1]EXP TOTAL VINO PAIS'!AD203/1000000</f>
        <v>0.73646299999999998</v>
      </c>
      <c r="E87" s="162">
        <f>+'[1]EXP TOTAL VINO PAIS'!AD215/1000000</f>
        <v>0.63402499999999995</v>
      </c>
      <c r="F87" s="162">
        <f>+'[1]EXP TOTAL VINO PAIS'!AD227/1000000</f>
        <v>0.95915399999999995</v>
      </c>
      <c r="G87" s="162">
        <f>+'[1]EXP TOTAL VINO PAIS'!AD239/1000000</f>
        <v>0.61195100000000002</v>
      </c>
      <c r="H87" s="226">
        <f>+'[1]EXP TOTAL VINO PAIS'!AD251/1000000</f>
        <v>0.91039700000000001</v>
      </c>
      <c r="I87" s="222"/>
      <c r="J87" s="7"/>
      <c r="K87" s="2"/>
      <c r="L87" s="42" t="s">
        <v>6</v>
      </c>
      <c r="M87" s="6">
        <f>+SUM('[1]EXP TOTAL VINO PAIS'!AD168:AD179)/1000000</f>
        <v>10.997249</v>
      </c>
      <c r="N87" s="6">
        <f t="shared" ref="N87:S87" si="207">+SUM(C79:C87)+SUM(B88:B90)</f>
        <v>9.4984269999999995</v>
      </c>
      <c r="O87" s="6">
        <f t="shared" si="207"/>
        <v>7.3433279999999996</v>
      </c>
      <c r="P87" s="6">
        <f t="shared" si="207"/>
        <v>7.2016590000000003</v>
      </c>
      <c r="Q87" s="6">
        <f t="shared" si="207"/>
        <v>8.6998059999999988</v>
      </c>
      <c r="R87" s="67">
        <f t="shared" si="207"/>
        <v>6.8126750000000005</v>
      </c>
      <c r="S87" s="67">
        <f t="shared" si="207"/>
        <v>7.0118299999999998</v>
      </c>
      <c r="T87" s="67"/>
      <c r="U87" s="78"/>
      <c r="V87" s="7"/>
    </row>
    <row r="88" spans="1:23" x14ac:dyDescent="0.25">
      <c r="A88" s="42" t="s">
        <v>7</v>
      </c>
      <c r="B88" s="162">
        <f>+'[1]EXP TOTAL VINO PAIS'!AD180/1000000</f>
        <v>1.2815300000000001</v>
      </c>
      <c r="C88" s="162">
        <f>+'[1]EXP TOTAL VINO PAIS'!AD192/1000000</f>
        <v>1.02477</v>
      </c>
      <c r="D88" s="162">
        <f>+'[1]EXP TOTAL VINO PAIS'!AD204/1000000</f>
        <v>0.92173499999999997</v>
      </c>
      <c r="E88" s="162">
        <f>+'[1]EXP TOTAL VINO PAIS'!AD216/1000000</f>
        <v>0.84701800000000005</v>
      </c>
      <c r="F88" s="162">
        <f>+'[1]EXP TOTAL VINO PAIS'!AD228/1000000</f>
        <v>0.72160400000000002</v>
      </c>
      <c r="G88" s="162">
        <f>+'[1]EXP TOTAL VINO PAIS'!AD240/1000000</f>
        <v>0.45749400000000001</v>
      </c>
      <c r="H88" s="226">
        <f>+'[1]EXP TOTAL VINO PAIS'!AD252/1000000</f>
        <v>0.85357899999999998</v>
      </c>
      <c r="I88" s="222"/>
      <c r="J88" s="7"/>
      <c r="K88" s="2"/>
      <c r="L88" s="42" t="s">
        <v>7</v>
      </c>
      <c r="M88" s="6">
        <f>+SUM('[1]EXP TOTAL VINO PAIS'!AD169:AD180)/1000000</f>
        <v>10.832183000000001</v>
      </c>
      <c r="N88" s="6">
        <f t="shared" ref="N88:S88" si="208">+SUM(C79:C88)+SUM(B89:B90)</f>
        <v>9.2416669999999996</v>
      </c>
      <c r="O88" s="6">
        <f t="shared" si="208"/>
        <v>7.2402930000000003</v>
      </c>
      <c r="P88" s="6">
        <f t="shared" si="208"/>
        <v>7.1269420000000006</v>
      </c>
      <c r="Q88" s="6">
        <f t="shared" si="208"/>
        <v>8.5743919999999996</v>
      </c>
      <c r="R88" s="67">
        <f t="shared" si="208"/>
        <v>6.5485650000000009</v>
      </c>
      <c r="S88" s="67">
        <f t="shared" si="208"/>
        <v>7.407915</v>
      </c>
      <c r="T88" s="67"/>
      <c r="U88" s="78"/>
      <c r="V88" s="7"/>
    </row>
    <row r="89" spans="1:23" x14ac:dyDescent="0.25">
      <c r="A89" s="42" t="s">
        <v>8</v>
      </c>
      <c r="B89" s="162">
        <f>+'[1]EXP TOTAL VINO PAIS'!AD181/1000000</f>
        <v>1.0978000000000001</v>
      </c>
      <c r="C89" s="162">
        <f>+'[1]EXP TOTAL VINO PAIS'!AD193/1000000</f>
        <v>0.54352599999999995</v>
      </c>
      <c r="D89" s="162">
        <f>+'[1]EXP TOTAL VINO PAIS'!AD205/1000000</f>
        <v>0.805952</v>
      </c>
      <c r="E89" s="162">
        <f>+'[1]EXP TOTAL VINO PAIS'!AD217/1000000</f>
        <v>0.49599500000000002</v>
      </c>
      <c r="F89" s="162">
        <f>+'[1]EXP TOTAL VINO PAIS'!AD229/1000000</f>
        <v>0.69452899999999995</v>
      </c>
      <c r="G89" s="162">
        <f>+'[1]EXP TOTAL VINO PAIS'!AD241/1000000</f>
        <v>0.63474799999999998</v>
      </c>
      <c r="H89" s="226">
        <f>+'[1]EXP TOTAL VINO PAIS'!AD253/1000000</f>
        <v>0.45528400000000002</v>
      </c>
      <c r="I89" s="222"/>
      <c r="J89" s="7"/>
      <c r="K89" s="2"/>
      <c r="L89" s="42" t="s">
        <v>8</v>
      </c>
      <c r="M89" s="6">
        <f>+SUM('[1]EXP TOTAL VINO PAIS'!AD170:AD181)/1000000</f>
        <v>10.967670999999999</v>
      </c>
      <c r="N89" s="6">
        <f t="shared" ref="N89:S89" si="209">+SUM(C79:C89)+SUM(B90)</f>
        <v>8.6873930000000001</v>
      </c>
      <c r="O89" s="6">
        <f t="shared" si="209"/>
        <v>7.5027190000000008</v>
      </c>
      <c r="P89" s="6">
        <f t="shared" si="209"/>
        <v>6.8169849999999999</v>
      </c>
      <c r="Q89" s="6">
        <f t="shared" si="209"/>
        <v>8.772926</v>
      </c>
      <c r="R89" s="67">
        <f t="shared" si="209"/>
        <v>6.4887840000000008</v>
      </c>
      <c r="S89" s="67">
        <f t="shared" si="209"/>
        <v>7.2284509999999997</v>
      </c>
      <c r="T89" s="67"/>
      <c r="U89" s="78"/>
      <c r="V89" s="7"/>
    </row>
    <row r="90" spans="1:23" x14ac:dyDescent="0.25">
      <c r="A90" s="42" t="s">
        <v>9</v>
      </c>
      <c r="B90" s="162">
        <f>+'[1]EXP TOTAL VINO PAIS'!AD182/1000000</f>
        <v>0.66758399999999996</v>
      </c>
      <c r="C90" s="162">
        <f>+'[1]EXP TOTAL VINO PAIS'!AD194/1000000</f>
        <v>0.45028600000000002</v>
      </c>
      <c r="D90" s="162">
        <f>+'[1]EXP TOTAL VINO PAIS'!AD206/1000000</f>
        <v>0.77173599999999998</v>
      </c>
      <c r="E90" s="162">
        <f>+'[1]EXP TOTAL VINO PAIS'!AD218/1000000</f>
        <v>0.85629200000000005</v>
      </c>
      <c r="F90" s="162">
        <f>+'[1]EXP TOTAL VINO PAIS'!AD230/1000000</f>
        <v>0.54076800000000003</v>
      </c>
      <c r="G90" s="162">
        <f>+'[1]EXP TOTAL VINO PAIS'!AD242/1000000</f>
        <v>0.60117799999999999</v>
      </c>
      <c r="H90" s="226">
        <f>+'[1]EXP TOTAL VINO PAIS'!AD254/1000000</f>
        <v>0.44229600000000002</v>
      </c>
      <c r="I90" s="222"/>
      <c r="J90" s="7"/>
      <c r="K90" s="2"/>
      <c r="L90" s="42" t="s">
        <v>9</v>
      </c>
      <c r="M90" s="6">
        <f>+SUM('[1]EXP TOTAL VINO PAIS'!AD171:AD182)/1000000</f>
        <v>10.887117999999999</v>
      </c>
      <c r="N90" s="6">
        <f t="shared" ref="N90:S90" si="210">+SUM(C79:C90)</f>
        <v>8.4700950000000006</v>
      </c>
      <c r="O90" s="6">
        <f t="shared" si="210"/>
        <v>7.8241690000000004</v>
      </c>
      <c r="P90" s="6">
        <f t="shared" si="210"/>
        <v>6.9015409999999999</v>
      </c>
      <c r="Q90" s="6">
        <f t="shared" si="210"/>
        <v>8.4574020000000001</v>
      </c>
      <c r="R90" s="67">
        <f t="shared" si="210"/>
        <v>6.5491940000000008</v>
      </c>
      <c r="S90" s="67">
        <f t="shared" si="210"/>
        <v>7.0695689999999995</v>
      </c>
      <c r="T90" s="67"/>
      <c r="U90" s="78"/>
      <c r="V90" s="7"/>
    </row>
    <row r="91" spans="1:23" ht="25.5" x14ac:dyDescent="0.25">
      <c r="A91" s="53" t="s">
        <v>13</v>
      </c>
      <c r="B91" s="163">
        <f t="shared" ref="B91:G91" si="211">SUM(B79:B90)</f>
        <v>10.887117999999999</v>
      </c>
      <c r="C91" s="163">
        <f t="shared" si="211"/>
        <v>8.4700950000000006</v>
      </c>
      <c r="D91" s="163">
        <f t="shared" si="211"/>
        <v>7.8241690000000004</v>
      </c>
      <c r="E91" s="163">
        <f t="shared" si="211"/>
        <v>6.9015409999999999</v>
      </c>
      <c r="F91" s="163">
        <f t="shared" si="211"/>
        <v>8.4574020000000001</v>
      </c>
      <c r="G91" s="163">
        <f t="shared" si="211"/>
        <v>6.5491940000000008</v>
      </c>
      <c r="H91" s="228">
        <f t="shared" ref="H91" si="212">SUM(H79:H90)</f>
        <v>7.0695689999999995</v>
      </c>
      <c r="I91" s="229"/>
      <c r="J91" s="56"/>
      <c r="K91" s="3"/>
      <c r="L91" s="43" t="s">
        <v>14</v>
      </c>
      <c r="M91" s="46">
        <f t="shared" ref="M91" si="213">+AVERAGE(M79:M90)</f>
        <v>11.094207499999998</v>
      </c>
      <c r="N91" s="46">
        <f>+AVERAGE(N79:N90)</f>
        <v>9.9419169166666688</v>
      </c>
      <c r="O91" s="46">
        <f t="shared" ref="O91:T91" si="214">+AVERAGE(O79:O90)</f>
        <v>7.917875333333332</v>
      </c>
      <c r="P91" s="46">
        <f t="shared" si="214"/>
        <v>7.1965962499999989</v>
      </c>
      <c r="Q91" s="46">
        <f t="shared" si="214"/>
        <v>7.824756916666666</v>
      </c>
      <c r="R91" s="68">
        <f t="shared" si="214"/>
        <v>7.5571869999999999</v>
      </c>
      <c r="S91" s="47">
        <f t="shared" si="214"/>
        <v>6.8110268333333339</v>
      </c>
      <c r="T91" s="47">
        <f t="shared" si="214"/>
        <v>6.3562212499999999</v>
      </c>
      <c r="U91" s="79">
        <f>+T91/S91-1</f>
        <v>-6.6774892312493006E-2</v>
      </c>
      <c r="V91" s="75">
        <f>+POWER(T91/O91,0.2)-1</f>
        <v>-4.2986488691535318E-2</v>
      </c>
    </row>
    <row r="92" spans="1:23" ht="25.5" x14ac:dyDescent="0.25">
      <c r="A92" s="57" t="s">
        <v>15</v>
      </c>
      <c r="B92" s="58">
        <f t="shared" ref="B92:G92" si="215">+B91/B$181</f>
        <v>4.1993371776632857E-2</v>
      </c>
      <c r="C92" s="58">
        <f t="shared" si="215"/>
        <v>3.7738977108662072E-2</v>
      </c>
      <c r="D92" s="58">
        <f t="shared" si="215"/>
        <v>2.852153051086247E-2</v>
      </c>
      <c r="E92" s="58">
        <f t="shared" si="215"/>
        <v>2.2638344400186448E-2</v>
      </c>
      <c r="F92" s="58">
        <f t="shared" si="215"/>
        <v>2.163782168554083E-2</v>
      </c>
      <c r="G92" s="58">
        <f t="shared" si="215"/>
        <v>2.2668183612067818E-2</v>
      </c>
      <c r="H92" s="195">
        <f t="shared" ref="H92" si="216">+H91/H$181</f>
        <v>2.8646198027761239E-2</v>
      </c>
      <c r="I92" s="193"/>
      <c r="J92" s="59"/>
      <c r="K92" s="3"/>
      <c r="L92" s="44" t="s">
        <v>15</v>
      </c>
      <c r="M92" s="48">
        <f t="shared" ref="M92:T92" si="217">+M91/M$181</f>
        <v>4.2846607405689394E-2</v>
      </c>
      <c r="N92" s="48">
        <f t="shared" si="217"/>
        <v>4.1329022536795143E-2</v>
      </c>
      <c r="O92" s="48">
        <f t="shared" si="217"/>
        <v>3.3599920902441703E-2</v>
      </c>
      <c r="P92" s="48">
        <f t="shared" si="217"/>
        <v>2.4290318144449433E-2</v>
      </c>
      <c r="Q92" s="48">
        <f t="shared" si="217"/>
        <v>2.1006067582168182E-2</v>
      </c>
      <c r="R92" s="69">
        <f t="shared" si="217"/>
        <v>2.3303082224116461E-2</v>
      </c>
      <c r="S92" s="72">
        <f t="shared" si="217"/>
        <v>2.5167933259914611E-2</v>
      </c>
      <c r="T92" s="72">
        <f t="shared" si="217"/>
        <v>2.8707882127716605E-2</v>
      </c>
      <c r="U92" s="72"/>
      <c r="V92" s="76"/>
    </row>
    <row r="93" spans="1:23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H93" si="218">+D91/C91-1</f>
        <v>-7.6259593310346596E-2</v>
      </c>
      <c r="E93" s="62">
        <f t="shared" si="218"/>
        <v>-0.11792025453437938</v>
      </c>
      <c r="F93" s="62">
        <f t="shared" si="218"/>
        <v>0.22543675390756945</v>
      </c>
      <c r="G93" s="62">
        <f t="shared" si="218"/>
        <v>-0.22562578910166498</v>
      </c>
      <c r="H93" s="196">
        <f t="shared" si="218"/>
        <v>7.9456342261352786E-2</v>
      </c>
      <c r="I93" s="192"/>
      <c r="J93" s="63"/>
      <c r="K93" s="2"/>
      <c r="L93" s="45" t="s">
        <v>12</v>
      </c>
      <c r="M93" s="49"/>
      <c r="N93" s="50">
        <f>+N91/M91-1</f>
        <v>-0.10386416364876261</v>
      </c>
      <c r="O93" s="50">
        <f t="shared" ref="O93" si="219">+O91/N91-1</f>
        <v>-0.20358665238292484</v>
      </c>
      <c r="P93" s="50">
        <f t="shared" ref="P93" si="220">+P91/O91-1</f>
        <v>-9.1095029028410268E-2</v>
      </c>
      <c r="Q93" s="50">
        <f t="shared" ref="Q93" si="221">+Q91/P91-1</f>
        <v>8.7285800793210688E-2</v>
      </c>
      <c r="R93" s="70">
        <f t="shared" ref="R93" si="222">+R91/Q91-1</f>
        <v>-3.4195300827396191E-2</v>
      </c>
      <c r="S93" s="73">
        <f t="shared" ref="S93" si="223">+S91/R91-1</f>
        <v>-9.8735173109606222E-2</v>
      </c>
      <c r="T93" s="73">
        <f t="shared" ref="T93" si="224">+T91/S91-1</f>
        <v>-6.6774892312493006E-2</v>
      </c>
      <c r="U93" s="51"/>
      <c r="V93" s="52"/>
    </row>
    <row r="94" spans="1:23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3" ht="15.75" thickBot="1" x14ac:dyDescent="0.3">
      <c r="A95" s="274" t="s">
        <v>129</v>
      </c>
      <c r="B95" s="275"/>
      <c r="C95" s="275"/>
      <c r="D95" s="275"/>
      <c r="E95" s="275"/>
      <c r="F95" s="275"/>
      <c r="G95" s="275"/>
      <c r="H95" s="275"/>
      <c r="I95" s="275"/>
      <c r="J95" s="276"/>
      <c r="K95" s="2"/>
      <c r="L95" s="274" t="s">
        <v>130</v>
      </c>
      <c r="M95" s="275"/>
      <c r="N95" s="275"/>
      <c r="O95" s="275"/>
      <c r="P95" s="275"/>
      <c r="Q95" s="275"/>
      <c r="R95" s="275"/>
      <c r="S95" s="275"/>
      <c r="T95" s="275"/>
      <c r="U95" s="275"/>
      <c r="V95" s="276"/>
    </row>
    <row r="96" spans="1:23" ht="38.25" x14ac:dyDescent="0.25">
      <c r="A96" s="38"/>
      <c r="B96" s="39">
        <v>2016</v>
      </c>
      <c r="C96" s="39">
        <f>+B96+1</f>
        <v>2017</v>
      </c>
      <c r="D96" s="39">
        <f t="shared" ref="D96" si="225">+C96+1</f>
        <v>2018</v>
      </c>
      <c r="E96" s="39">
        <f t="shared" ref="E96" si="226">+D96+1</f>
        <v>2019</v>
      </c>
      <c r="F96" s="39">
        <f t="shared" ref="F96" si="227">+E96+1</f>
        <v>2020</v>
      </c>
      <c r="G96" s="39">
        <f t="shared" ref="G96:H96" si="228">+F96+1</f>
        <v>2021</v>
      </c>
      <c r="H96" s="198">
        <f t="shared" si="228"/>
        <v>2022</v>
      </c>
      <c r="I96" s="40">
        <v>2023</v>
      </c>
      <c r="J96" s="41" t="s">
        <v>16</v>
      </c>
      <c r="K96" s="2"/>
      <c r="L96" s="65"/>
      <c r="M96" s="64">
        <v>2016</v>
      </c>
      <c r="N96" s="64">
        <f>+M96+1</f>
        <v>2017</v>
      </c>
      <c r="O96" s="64">
        <f t="shared" ref="O96" si="229">+N96+1</f>
        <v>2018</v>
      </c>
      <c r="P96" s="64">
        <f t="shared" ref="P96" si="230">+O96+1</f>
        <v>2019</v>
      </c>
      <c r="Q96" s="64">
        <f t="shared" ref="Q96" si="231">+P96+1</f>
        <v>2020</v>
      </c>
      <c r="R96" s="66">
        <f t="shared" ref="R96" si="232">+Q96+1</f>
        <v>2021</v>
      </c>
      <c r="S96" s="71">
        <f t="shared" ref="S96" si="233">+R96+1</f>
        <v>2022</v>
      </c>
      <c r="T96" s="71">
        <f t="shared" ref="T96" si="234">+S96+1</f>
        <v>2023</v>
      </c>
      <c r="U96" s="77" t="s">
        <v>16</v>
      </c>
      <c r="V96" s="74" t="s">
        <v>21</v>
      </c>
    </row>
    <row r="97" spans="1:23" x14ac:dyDescent="0.25">
      <c r="A97" s="42" t="s">
        <v>10</v>
      </c>
      <c r="B97" s="162">
        <f>+'[1]EXP TOTAL VINO PAIS'!AE171/1000000</f>
        <v>0.37262400000000001</v>
      </c>
      <c r="C97" s="162">
        <f>+'[1]EXP TOTAL VINO PAIS'!AE183/1000000</f>
        <v>0.27907399999999999</v>
      </c>
      <c r="D97" s="162">
        <f>+'[1]EXP TOTAL VINO PAIS'!AE195/1000000</f>
        <v>0.30872500000000003</v>
      </c>
      <c r="E97" s="162">
        <f>+'[1]EXP TOTAL VINO PAIS'!AE207/1000000</f>
        <v>0.33985399999999999</v>
      </c>
      <c r="F97" s="162">
        <f>+'[1]EXP TOTAL VINO PAIS'!AE219/1000000</f>
        <v>5.518948</v>
      </c>
      <c r="G97" s="162">
        <f>+'[1]EXP TOTAL VINO PAIS'!AE231/1000000</f>
        <v>0.24204100000000001</v>
      </c>
      <c r="H97" s="226">
        <f>+'[1]EXP TOTAL VINO PAIS'!AE243/1000000</f>
        <v>0.19450200000000001</v>
      </c>
      <c r="I97" s="222">
        <f>+'[1]EXP TOTAL VINO PAIS'!AE255/1000000</f>
        <v>8.9969999999999994E-2</v>
      </c>
      <c r="J97" s="7">
        <f>+I97/H97-1</f>
        <v>-0.53743406237468005</v>
      </c>
      <c r="K97" s="2"/>
      <c r="L97" s="42" t="s">
        <v>10</v>
      </c>
      <c r="M97" s="6">
        <f>+SUM('[1]EXP TOTAL VINO PAIS'!AE160:AE171)/1000000</f>
        <v>5.3752300000000002</v>
      </c>
      <c r="N97" s="6">
        <f t="shared" ref="N97:T97" si="235">+SUM(C97)+SUM(B98:B108)</f>
        <v>5.6750400000000001</v>
      </c>
      <c r="O97" s="6">
        <f t="shared" si="235"/>
        <v>4.9161209999999995</v>
      </c>
      <c r="P97" s="6">
        <f t="shared" si="235"/>
        <v>4.791353</v>
      </c>
      <c r="Q97" s="6">
        <f t="shared" si="235"/>
        <v>19.777701</v>
      </c>
      <c r="R97" s="67">
        <f t="shared" si="235"/>
        <v>31.117549999999998</v>
      </c>
      <c r="S97" s="37">
        <f t="shared" si="235"/>
        <v>9.6322840000000003</v>
      </c>
      <c r="T97" s="37">
        <f t="shared" si="235"/>
        <v>2.9943390000000001</v>
      </c>
      <c r="U97" s="78">
        <f t="shared" ref="U97:U104" si="236">+T97/S97-1</f>
        <v>-0.68913510025244273</v>
      </c>
      <c r="V97" s="7">
        <f t="shared" ref="V97:V104" si="237">+POWER(T97/O97,0.2)-1</f>
        <v>-9.4401528869033302E-2</v>
      </c>
    </row>
    <row r="98" spans="1:23" x14ac:dyDescent="0.25">
      <c r="A98" s="42" t="s">
        <v>11</v>
      </c>
      <c r="B98" s="162">
        <f>+'[1]EXP TOTAL VINO PAIS'!AE172/1000000</f>
        <v>0.32928299999999999</v>
      </c>
      <c r="C98" s="162">
        <f>+'[1]EXP TOTAL VINO PAIS'!AE184/1000000</f>
        <v>0.23646500000000001</v>
      </c>
      <c r="D98" s="162">
        <f>+'[1]EXP TOTAL VINO PAIS'!AE196/1000000</f>
        <v>0.29014699999999999</v>
      </c>
      <c r="E98" s="162">
        <f>+'[1]EXP TOTAL VINO PAIS'!AE208/1000000</f>
        <v>0.18621799999999999</v>
      </c>
      <c r="F98" s="162">
        <f>+'[1]EXP TOTAL VINO PAIS'!AE220/1000000</f>
        <v>1.745538</v>
      </c>
      <c r="G98" s="162">
        <f>+'[1]EXP TOTAL VINO PAIS'!AE232/1000000</f>
        <v>1.2561640000000001</v>
      </c>
      <c r="H98" s="226">
        <f>+'[1]EXP TOTAL VINO PAIS'!AE244/1000000</f>
        <v>0.23493600000000001</v>
      </c>
      <c r="I98" s="222">
        <f>+'[1]EXP TOTAL VINO PAIS'!AE256/1000000</f>
        <v>0.103434</v>
      </c>
      <c r="J98" s="7">
        <f t="shared" ref="J98" si="238">+I98/H98-1</f>
        <v>-0.55973541730513843</v>
      </c>
      <c r="K98" s="2"/>
      <c r="L98" s="42" t="s">
        <v>11</v>
      </c>
      <c r="M98" s="6">
        <f>+SUM('[1]EXP TOTAL VINO PAIS'!AE161:AE172)/1000000</f>
        <v>5.3415400000000002</v>
      </c>
      <c r="N98" s="6">
        <f t="shared" ref="N98:T98" si="239">+SUM(C97:C98)+SUM(B99:B108)</f>
        <v>5.5822219999999998</v>
      </c>
      <c r="O98" s="6">
        <f t="shared" si="239"/>
        <v>4.9698029999999997</v>
      </c>
      <c r="P98" s="6">
        <f t="shared" si="239"/>
        <v>4.687424</v>
      </c>
      <c r="Q98" s="6">
        <f t="shared" si="239"/>
        <v>21.337021</v>
      </c>
      <c r="R98" s="67">
        <f t="shared" si="239"/>
        <v>30.628175999999996</v>
      </c>
      <c r="S98" s="37">
        <f t="shared" si="239"/>
        <v>8.6110559999999996</v>
      </c>
      <c r="T98" s="37">
        <f t="shared" si="239"/>
        <v>2.8628369999999999</v>
      </c>
      <c r="U98" s="78">
        <f t="shared" si="236"/>
        <v>-0.66753938192946372</v>
      </c>
      <c r="V98" s="7">
        <f t="shared" si="237"/>
        <v>-0.10444659488552521</v>
      </c>
    </row>
    <row r="99" spans="1:23" x14ac:dyDescent="0.25">
      <c r="A99" s="42" t="s">
        <v>0</v>
      </c>
      <c r="B99" s="162">
        <f>+'[1]EXP TOTAL VINO PAIS'!AE173/1000000</f>
        <v>0.33513799999999999</v>
      </c>
      <c r="C99" s="162">
        <f>+'[1]EXP TOTAL VINO PAIS'!AE185/1000000</f>
        <v>0.293429</v>
      </c>
      <c r="D99" s="162">
        <f>+'[1]EXP TOTAL VINO PAIS'!AE197/1000000</f>
        <v>0.49091099999999999</v>
      </c>
      <c r="E99" s="162">
        <f>+'[1]EXP TOTAL VINO PAIS'!AE209/1000000</f>
        <v>0.31648399999999999</v>
      </c>
      <c r="F99" s="162">
        <f>+'[1]EXP TOTAL VINO PAIS'!AE221/1000000</f>
        <v>0.17370099999999999</v>
      </c>
      <c r="G99" s="162">
        <f>+'[1]EXP TOTAL VINO PAIS'!AE233/1000000</f>
        <v>2.1648969999999998</v>
      </c>
      <c r="H99" s="226">
        <f>+'[1]EXP TOTAL VINO PAIS'!AE245/1000000</f>
        <v>0.29080800000000001</v>
      </c>
      <c r="I99" s="222">
        <f>+'[1]EXP TOTAL VINO PAIS'!AE257/1000000</f>
        <v>0.243785</v>
      </c>
      <c r="J99" s="7">
        <f t="shared" ref="J99" si="240">+I99/H99-1</f>
        <v>-0.16169775246898299</v>
      </c>
      <c r="K99" s="2"/>
      <c r="L99" s="42" t="s">
        <v>0</v>
      </c>
      <c r="M99" s="6">
        <f>+SUM('[1]EXP TOTAL VINO PAIS'!AE162:AE173)/1000000</f>
        <v>5.2279270000000002</v>
      </c>
      <c r="N99" s="6">
        <f t="shared" ref="N99:S99" si="241">+SUM(C97:C99)+SUM(B100:B108)</f>
        <v>5.5405129999999998</v>
      </c>
      <c r="O99" s="6">
        <f t="shared" si="241"/>
        <v>5.1672849999999997</v>
      </c>
      <c r="P99" s="6">
        <f t="shared" si="241"/>
        <v>4.5129969999999995</v>
      </c>
      <c r="Q99" s="6">
        <f t="shared" si="241"/>
        <v>21.194238000000002</v>
      </c>
      <c r="R99" s="67">
        <f t="shared" si="241"/>
        <v>32.619371999999998</v>
      </c>
      <c r="S99" s="37">
        <f t="shared" si="241"/>
        <v>6.7369669999999999</v>
      </c>
      <c r="T99" s="37">
        <f t="shared" ref="T99" si="242">+SUM(I97:I99)+SUM(H100:H108)</f>
        <v>2.815814</v>
      </c>
      <c r="U99" s="78">
        <f t="shared" si="236"/>
        <v>-0.58203535804761986</v>
      </c>
      <c r="V99" s="7">
        <f t="shared" si="237"/>
        <v>-0.11433739164098888</v>
      </c>
    </row>
    <row r="100" spans="1:23" x14ac:dyDescent="0.25">
      <c r="A100" s="42" t="s">
        <v>1</v>
      </c>
      <c r="B100" s="162">
        <f>+'[1]EXP TOTAL VINO PAIS'!AE174/1000000</f>
        <v>0.493479</v>
      </c>
      <c r="C100" s="162">
        <f>+'[1]EXP TOTAL VINO PAIS'!AE186/1000000</f>
        <v>0.44694899999999999</v>
      </c>
      <c r="D100" s="162">
        <f>+'[1]EXP TOTAL VINO PAIS'!AE198/1000000</f>
        <v>0.390961</v>
      </c>
      <c r="E100" s="162">
        <f>+'[1]EXP TOTAL VINO PAIS'!AE210/1000000</f>
        <v>0.33194800000000002</v>
      </c>
      <c r="F100" s="162">
        <f>+'[1]EXP TOTAL VINO PAIS'!AE222/1000000</f>
        <v>4.4736459999999996</v>
      </c>
      <c r="G100" s="162">
        <f>+'[1]EXP TOTAL VINO PAIS'!AE234/1000000</f>
        <v>0.28212900000000002</v>
      </c>
      <c r="H100" s="226">
        <f>+'[1]EXP TOTAL VINO PAIS'!AE246/1000000</f>
        <v>0.26924100000000001</v>
      </c>
      <c r="I100" s="222">
        <f>+'[1]EXP TOTAL VINO PAIS'!AE258/1000000</f>
        <v>0.24485000000000001</v>
      </c>
      <c r="J100" s="7">
        <f t="shared" ref="J100" si="243">+I100/H100-1</f>
        <v>-9.0591700372528727E-2</v>
      </c>
      <c r="K100" s="2"/>
      <c r="L100" s="42" t="s">
        <v>1</v>
      </c>
      <c r="M100" s="6">
        <f>+SUM('[1]EXP TOTAL VINO PAIS'!AE163:AE174)/1000000</f>
        <v>5.1853030000000002</v>
      </c>
      <c r="N100" s="6">
        <f t="shared" ref="N100:S100" si="244">+SUM(C97:C100)+SUM(B101:B108)</f>
        <v>5.4939830000000001</v>
      </c>
      <c r="O100" s="6">
        <f t="shared" si="244"/>
        <v>5.1112970000000004</v>
      </c>
      <c r="P100" s="6">
        <f t="shared" si="244"/>
        <v>4.4539840000000002</v>
      </c>
      <c r="Q100" s="6">
        <f t="shared" si="244"/>
        <v>25.335936</v>
      </c>
      <c r="R100" s="67">
        <f t="shared" si="244"/>
        <v>28.427854999999997</v>
      </c>
      <c r="S100" s="37">
        <f t="shared" si="244"/>
        <v>6.7240789999999997</v>
      </c>
      <c r="T100" s="37">
        <f t="shared" ref="T100" si="245">+SUM(I97:I100)+SUM(H101:H108)</f>
        <v>2.791423</v>
      </c>
      <c r="U100" s="78">
        <f t="shared" si="236"/>
        <v>-0.58486165912089971</v>
      </c>
      <c r="V100" s="7">
        <f t="shared" si="237"/>
        <v>-0.11394861839911341</v>
      </c>
    </row>
    <row r="101" spans="1:23" x14ac:dyDescent="0.25">
      <c r="A101" s="42" t="s">
        <v>2</v>
      </c>
      <c r="B101" s="162">
        <f>+'[1]EXP TOTAL VINO PAIS'!AE175/1000000</f>
        <v>0.55766499999999997</v>
      </c>
      <c r="C101" s="162">
        <f>+'[1]EXP TOTAL VINO PAIS'!AE187/1000000</f>
        <v>0.45014300000000002</v>
      </c>
      <c r="D101" s="162">
        <f>+'[1]EXP TOTAL VINO PAIS'!AE199/1000000</f>
        <v>0.342611</v>
      </c>
      <c r="E101" s="162">
        <f>+'[1]EXP TOTAL VINO PAIS'!AE211/1000000</f>
        <v>0.51890599999999998</v>
      </c>
      <c r="F101" s="162">
        <f>+'[1]EXP TOTAL VINO PAIS'!AE223/1000000</f>
        <v>4.0435939999999997</v>
      </c>
      <c r="G101" s="162">
        <f>+'[1]EXP TOTAL VINO PAIS'!AE235/1000000</f>
        <v>0.44749299999999997</v>
      </c>
      <c r="H101" s="226">
        <f>+'[1]EXP TOTAL VINO PAIS'!AE247/1000000</f>
        <v>0.297597</v>
      </c>
      <c r="I101" s="222">
        <f>+'[1]EXP TOTAL VINO PAIS'!AE259/1000000</f>
        <v>0.191382</v>
      </c>
      <c r="J101" s="7">
        <f t="shared" ref="J101" si="246">+I101/H101-1</f>
        <v>-0.35690883980685295</v>
      </c>
      <c r="K101" s="2"/>
      <c r="L101" s="42" t="s">
        <v>2</v>
      </c>
      <c r="M101" s="6">
        <f>+SUM('[1]EXP TOTAL VINO PAIS'!AE164:AE175)/1000000</f>
        <v>5.0659200000000002</v>
      </c>
      <c r="N101" s="6">
        <f t="shared" ref="N101:S101" si="247">+SUM(C97:C101)+SUM(B102:B108)</f>
        <v>5.3864609999999997</v>
      </c>
      <c r="O101" s="6">
        <f t="shared" si="247"/>
        <v>5.0037650000000005</v>
      </c>
      <c r="P101" s="6">
        <f t="shared" si="247"/>
        <v>4.6302789999999998</v>
      </c>
      <c r="Q101" s="6">
        <f t="shared" si="247"/>
        <v>28.860624000000001</v>
      </c>
      <c r="R101" s="67">
        <f t="shared" si="247"/>
        <v>24.831753999999997</v>
      </c>
      <c r="S101" s="37">
        <f t="shared" si="247"/>
        <v>6.5741829999999997</v>
      </c>
      <c r="T101" s="37">
        <f t="shared" ref="T101" si="248">+SUM(I97:I101)+SUM(H102:H108)</f>
        <v>2.6852080000000003</v>
      </c>
      <c r="U101" s="78">
        <f t="shared" si="236"/>
        <v>-0.59155259292295326</v>
      </c>
      <c r="V101" s="7">
        <f t="shared" si="237"/>
        <v>-0.11704980770846007</v>
      </c>
    </row>
    <row r="102" spans="1:23" x14ac:dyDescent="0.25">
      <c r="A102" s="42" t="s">
        <v>3</v>
      </c>
      <c r="B102" s="162">
        <f>+'[1]EXP TOTAL VINO PAIS'!AE176/1000000</f>
        <v>0.31597900000000001</v>
      </c>
      <c r="C102" s="162">
        <f>+'[1]EXP TOTAL VINO PAIS'!AE188/1000000</f>
        <v>0.32461899999999999</v>
      </c>
      <c r="D102" s="162">
        <f>+'[1]EXP TOTAL VINO PAIS'!AE200/1000000</f>
        <v>0.205815</v>
      </c>
      <c r="E102" s="162">
        <f>+'[1]EXP TOTAL VINO PAIS'!AE212/1000000</f>
        <v>0.29827799999999999</v>
      </c>
      <c r="F102" s="162">
        <f>+'[1]EXP TOTAL VINO PAIS'!AE224/1000000</f>
        <v>3.8539979999999998</v>
      </c>
      <c r="G102" s="162">
        <f>+'[1]EXP TOTAL VINO PAIS'!AE236/1000000</f>
        <v>0.44186300000000001</v>
      </c>
      <c r="H102" s="226">
        <f>+'[1]EXP TOTAL VINO PAIS'!AE248/1000000</f>
        <v>0.21321100000000001</v>
      </c>
      <c r="I102" s="222">
        <f>+'[1]EXP TOTAL VINO PAIS'!AE260/1000000</f>
        <v>0.20569799999999999</v>
      </c>
      <c r="J102" s="7">
        <f t="shared" ref="J102:J103" si="249">+I102/H102-1</f>
        <v>-3.5237393943089335E-2</v>
      </c>
      <c r="K102" s="2"/>
      <c r="L102" s="42" t="s">
        <v>3</v>
      </c>
      <c r="M102" s="6">
        <f>+SUM('[1]EXP TOTAL VINO PAIS'!AE165:AE176)/1000000</f>
        <v>4.9435089999999997</v>
      </c>
      <c r="N102" s="6">
        <f t="shared" ref="N102:S102" si="250">+SUM(C97:C102)+SUM(B103:B108)</f>
        <v>5.3951010000000004</v>
      </c>
      <c r="O102" s="6">
        <f t="shared" si="250"/>
        <v>4.8849610000000006</v>
      </c>
      <c r="P102" s="6">
        <f t="shared" si="250"/>
        <v>4.7227420000000002</v>
      </c>
      <c r="Q102" s="6">
        <f t="shared" si="250"/>
        <v>32.416344000000002</v>
      </c>
      <c r="R102" s="67">
        <f t="shared" si="250"/>
        <v>21.419619000000001</v>
      </c>
      <c r="S102" s="67">
        <f t="shared" si="250"/>
        <v>6.3455310000000003</v>
      </c>
      <c r="T102" s="67">
        <f t="shared" ref="T102" si="251">+SUM(I97:I102)+SUM(H103:H108)</f>
        <v>2.6776949999999999</v>
      </c>
      <c r="U102" s="78">
        <f t="shared" si="236"/>
        <v>-0.5780187662781886</v>
      </c>
      <c r="V102" s="7">
        <f t="shared" si="237"/>
        <v>-0.11329327684471557</v>
      </c>
      <c r="W102" s="4"/>
    </row>
    <row r="103" spans="1:23" x14ac:dyDescent="0.25">
      <c r="A103" s="42" t="s">
        <v>4</v>
      </c>
      <c r="B103" s="162">
        <f>+'[1]EXP TOTAL VINO PAIS'!AE177/1000000</f>
        <v>0.48291699999999999</v>
      </c>
      <c r="C103" s="162">
        <f>+'[1]EXP TOTAL VINO PAIS'!AE189/1000000</f>
        <v>0.40689399999999998</v>
      </c>
      <c r="D103" s="162">
        <f>+'[1]EXP TOTAL VINO PAIS'!AE201/1000000</f>
        <v>0.35522900000000002</v>
      </c>
      <c r="E103" s="162">
        <f>+'[1]EXP TOTAL VINO PAIS'!AE213/1000000</f>
        <v>0.39749099999999998</v>
      </c>
      <c r="F103" s="162">
        <f>+'[1]EXP TOTAL VINO PAIS'!AE225/1000000</f>
        <v>2.3533719999999998</v>
      </c>
      <c r="G103" s="162">
        <f>+'[1]EXP TOTAL VINO PAIS'!AE237/1000000</f>
        <v>0.655559</v>
      </c>
      <c r="H103" s="226">
        <f>+'[1]EXP TOTAL VINO PAIS'!AE249/1000000</f>
        <v>0.25842199999999999</v>
      </c>
      <c r="I103" s="222">
        <f>+'[1]EXP TOTAL VINO PAIS'!AE261/1000000</f>
        <v>0.19334399999999999</v>
      </c>
      <c r="J103" s="7">
        <f t="shared" si="249"/>
        <v>-0.25182840470238599</v>
      </c>
      <c r="K103" s="2"/>
      <c r="L103" s="42" t="s">
        <v>4</v>
      </c>
      <c r="M103" s="6">
        <f>+SUM('[1]EXP TOTAL VINO PAIS'!AE166:AE177)/1000000</f>
        <v>5.0863810000000003</v>
      </c>
      <c r="N103" s="6">
        <f t="shared" ref="N103:S103" si="252">+SUM(C97:C103)+SUM(B104:B108)</f>
        <v>5.3190779999999993</v>
      </c>
      <c r="O103" s="6">
        <f t="shared" si="252"/>
        <v>4.8332960000000007</v>
      </c>
      <c r="P103" s="6">
        <f t="shared" si="252"/>
        <v>4.7650039999999994</v>
      </c>
      <c r="Q103" s="6">
        <f t="shared" si="252"/>
        <v>34.372225</v>
      </c>
      <c r="R103" s="67">
        <f t="shared" si="252"/>
        <v>19.721806000000001</v>
      </c>
      <c r="S103" s="67">
        <f t="shared" si="252"/>
        <v>5.9483940000000004</v>
      </c>
      <c r="T103" s="67">
        <f t="shared" ref="T103" si="253">+SUM(I97:I103)+SUM(H104:H108)</f>
        <v>2.6126170000000002</v>
      </c>
      <c r="U103" s="78">
        <f t="shared" si="236"/>
        <v>-0.56078615505294371</v>
      </c>
      <c r="V103" s="7">
        <f t="shared" si="237"/>
        <v>-0.11576750463971874</v>
      </c>
    </row>
    <row r="104" spans="1:23" x14ac:dyDescent="0.25">
      <c r="A104" s="42" t="s">
        <v>5</v>
      </c>
      <c r="B104" s="162">
        <f>+'[1]EXP TOTAL VINO PAIS'!AE178/1000000</f>
        <v>0.60118899999999997</v>
      </c>
      <c r="C104" s="162">
        <f>+'[1]EXP TOTAL VINO PAIS'!AE190/1000000</f>
        <v>0.45184099999999999</v>
      </c>
      <c r="D104" s="162">
        <f>+'[1]EXP TOTAL VINO PAIS'!AE202/1000000</f>
        <v>0.55418900000000004</v>
      </c>
      <c r="E104" s="162">
        <f>+'[1]EXP TOTAL VINO PAIS'!AE214/1000000</f>
        <v>1.877556</v>
      </c>
      <c r="F104" s="162">
        <f>+'[1]EXP TOTAL VINO PAIS'!AE226/1000000</f>
        <v>3.591485</v>
      </c>
      <c r="G104" s="162">
        <f>+'[1]EXP TOTAL VINO PAIS'!AE238/1000000</f>
        <v>0.52318600000000004</v>
      </c>
      <c r="H104" s="226">
        <f>+'[1]EXP TOTAL VINO PAIS'!AE250/1000000</f>
        <v>0.45418599999999998</v>
      </c>
      <c r="I104" s="222"/>
      <c r="J104" s="7"/>
      <c r="K104" s="2"/>
      <c r="L104" s="42" t="s">
        <v>5</v>
      </c>
      <c r="M104" s="6">
        <f>+SUM('[1]EXP TOTAL VINO PAIS'!AE167:AE178)/1000000</f>
        <v>5.4022629999999996</v>
      </c>
      <c r="N104" s="6">
        <f t="shared" ref="N104:S104" si="254">+SUM(C97:C104)+SUM(B105:B108)</f>
        <v>5.1697299999999995</v>
      </c>
      <c r="O104" s="6">
        <f t="shared" si="254"/>
        <v>4.9356439999999999</v>
      </c>
      <c r="P104" s="6">
        <f t="shared" si="254"/>
        <v>6.0883709999999995</v>
      </c>
      <c r="Q104" s="6">
        <f t="shared" si="254"/>
        <v>36.086154000000001</v>
      </c>
      <c r="R104" s="67">
        <f t="shared" si="254"/>
        <v>16.653506999999998</v>
      </c>
      <c r="S104" s="67">
        <f t="shared" si="254"/>
        <v>5.8793939999999996</v>
      </c>
      <c r="T104" s="67">
        <f t="shared" ref="T104" si="255">+SUM(I97:I104)+SUM(H105:H108)</f>
        <v>2.1584310000000002</v>
      </c>
      <c r="U104" s="78">
        <f t="shared" si="236"/>
        <v>-0.63288206233499567</v>
      </c>
      <c r="V104" s="7">
        <f t="shared" si="237"/>
        <v>-0.15246260634431152</v>
      </c>
    </row>
    <row r="105" spans="1:23" x14ac:dyDescent="0.25">
      <c r="A105" s="42" t="s">
        <v>6</v>
      </c>
      <c r="B105" s="162">
        <f>+'[1]EXP TOTAL VINO PAIS'!AE179/1000000</f>
        <v>0.48349500000000001</v>
      </c>
      <c r="C105" s="162">
        <f>+'[1]EXP TOTAL VINO PAIS'!AE191/1000000</f>
        <v>0.37898500000000002</v>
      </c>
      <c r="D105" s="162">
        <f>+'[1]EXP TOTAL VINO PAIS'!AE203/1000000</f>
        <v>0.447015</v>
      </c>
      <c r="E105" s="162">
        <f>+'[1]EXP TOTAL VINO PAIS'!AE215/1000000</f>
        <v>2.675767</v>
      </c>
      <c r="F105" s="162">
        <f>+'[1]EXP TOTAL VINO PAIS'!AE227/1000000</f>
        <v>0.28017799999999998</v>
      </c>
      <c r="G105" s="162">
        <f>+'[1]EXP TOTAL VINO PAIS'!AE239/1000000</f>
        <v>1.8748530000000001</v>
      </c>
      <c r="H105" s="226">
        <f>+'[1]EXP TOTAL VINO PAIS'!AE251/1000000</f>
        <v>0.28617900000000002</v>
      </c>
      <c r="I105" s="222"/>
      <c r="J105" s="7"/>
      <c r="K105" s="2"/>
      <c r="L105" s="42" t="s">
        <v>6</v>
      </c>
      <c r="M105" s="6">
        <f>+SUM('[1]EXP TOTAL VINO PAIS'!AE168:AE179)/1000000</f>
        <v>5.4685839999999999</v>
      </c>
      <c r="N105" s="6">
        <f t="shared" ref="N105:S105" si="256">+SUM(C97:C105)+SUM(B106:B108)</f>
        <v>5.0652200000000001</v>
      </c>
      <c r="O105" s="6">
        <f t="shared" si="256"/>
        <v>5.0036740000000002</v>
      </c>
      <c r="P105" s="6">
        <f t="shared" si="256"/>
        <v>8.3171229999999987</v>
      </c>
      <c r="Q105" s="6">
        <f t="shared" si="256"/>
        <v>33.690564999999999</v>
      </c>
      <c r="R105" s="67">
        <f t="shared" si="256"/>
        <v>18.248182</v>
      </c>
      <c r="S105" s="67">
        <f t="shared" si="256"/>
        <v>4.2907200000000003</v>
      </c>
      <c r="T105" s="67"/>
      <c r="U105" s="78"/>
      <c r="V105" s="7"/>
    </row>
    <row r="106" spans="1:23" x14ac:dyDescent="0.25">
      <c r="A106" s="42" t="s">
        <v>7</v>
      </c>
      <c r="B106" s="162">
        <f>+'[1]EXP TOTAL VINO PAIS'!AE180/1000000</f>
        <v>0.44724599999999998</v>
      </c>
      <c r="C106" s="162">
        <f>+'[1]EXP TOTAL VINO PAIS'!AE192/1000000</f>
        <v>0.36447400000000002</v>
      </c>
      <c r="D106" s="162">
        <f>+'[1]EXP TOTAL VINO PAIS'!AE204/1000000</f>
        <v>0.40148099999999998</v>
      </c>
      <c r="E106" s="162">
        <f>+'[1]EXP TOTAL VINO PAIS'!AE216/1000000</f>
        <v>3.6393249999999999</v>
      </c>
      <c r="F106" s="162">
        <f>+'[1]EXP TOTAL VINO PAIS'!AE228/1000000</f>
        <v>2.9101180000000002</v>
      </c>
      <c r="G106" s="162">
        <f>+'[1]EXP TOTAL VINO PAIS'!AE240/1000000</f>
        <v>0.48782300000000001</v>
      </c>
      <c r="H106" s="226">
        <f>+'[1]EXP TOTAL VINO PAIS'!AE252/1000000</f>
        <v>0.18129100000000001</v>
      </c>
      <c r="I106" s="222"/>
      <c r="J106" s="7"/>
      <c r="K106" s="2"/>
      <c r="L106" s="42" t="s">
        <v>7</v>
      </c>
      <c r="M106" s="6">
        <f>+SUM('[1]EXP TOTAL VINO PAIS'!AE169:AE180)/1000000</f>
        <v>5.5389299999999997</v>
      </c>
      <c r="N106" s="6">
        <f t="shared" ref="N106:S106" si="257">+SUM(C97:C106)+SUM(B107:B108)</f>
        <v>4.9824479999999998</v>
      </c>
      <c r="O106" s="6">
        <f t="shared" si="257"/>
        <v>5.0406810000000002</v>
      </c>
      <c r="P106" s="6">
        <f t="shared" si="257"/>
        <v>11.554966999999998</v>
      </c>
      <c r="Q106" s="6">
        <f t="shared" si="257"/>
        <v>32.961357999999997</v>
      </c>
      <c r="R106" s="67">
        <f t="shared" si="257"/>
        <v>15.825886999999998</v>
      </c>
      <c r="S106" s="67">
        <f t="shared" si="257"/>
        <v>3.9841880000000001</v>
      </c>
      <c r="T106" s="67"/>
      <c r="U106" s="78"/>
      <c r="V106" s="7"/>
    </row>
    <row r="107" spans="1:23" x14ac:dyDescent="0.25">
      <c r="A107" s="42" t="s">
        <v>8</v>
      </c>
      <c r="B107" s="162">
        <f>+'[1]EXP TOTAL VINO PAIS'!AE181/1000000</f>
        <v>0.58684499999999995</v>
      </c>
      <c r="C107" s="162">
        <f>+'[1]EXP TOTAL VINO PAIS'!AE193/1000000</f>
        <v>0.638795</v>
      </c>
      <c r="D107" s="162">
        <f>+'[1]EXP TOTAL VINO PAIS'!AE205/1000000</f>
        <v>0.35165099999999999</v>
      </c>
      <c r="E107" s="162">
        <f>+'[1]EXP TOTAL VINO PAIS'!AE217/1000000</f>
        <v>1.4598720000000001</v>
      </c>
      <c r="F107" s="162">
        <f>+'[1]EXP TOTAL VINO PAIS'!AE229/1000000</f>
        <v>5.4275630000000001</v>
      </c>
      <c r="G107" s="162">
        <f>+'[1]EXP TOTAL VINO PAIS'!AE241/1000000</f>
        <v>0.51101300000000005</v>
      </c>
      <c r="H107" s="226">
        <f>+'[1]EXP TOTAL VINO PAIS'!AE253/1000000</f>
        <v>0.21944900000000001</v>
      </c>
      <c r="I107" s="222"/>
      <c r="J107" s="7"/>
      <c r="K107" s="2"/>
      <c r="L107" s="42" t="s">
        <v>8</v>
      </c>
      <c r="M107" s="6">
        <f>+SUM('[1]EXP TOTAL VINO PAIS'!AE170:AE181)/1000000</f>
        <v>5.4401780000000004</v>
      </c>
      <c r="N107" s="6">
        <f t="shared" ref="N107:S107" si="258">+SUM(C97:C107)+SUM(B108)</f>
        <v>5.0343980000000004</v>
      </c>
      <c r="O107" s="6">
        <f t="shared" si="258"/>
        <v>4.7535370000000006</v>
      </c>
      <c r="P107" s="6">
        <f t="shared" si="258"/>
        <v>12.663188</v>
      </c>
      <c r="Q107" s="6">
        <f t="shared" si="258"/>
        <v>36.929048999999999</v>
      </c>
      <c r="R107" s="67">
        <f t="shared" si="258"/>
        <v>10.909336999999999</v>
      </c>
      <c r="S107" s="67">
        <f t="shared" si="258"/>
        <v>3.6926239999999999</v>
      </c>
      <c r="T107" s="67"/>
      <c r="U107" s="78"/>
      <c r="V107" s="7"/>
    </row>
    <row r="108" spans="1:23" x14ac:dyDescent="0.25">
      <c r="A108" s="42" t="s">
        <v>9</v>
      </c>
      <c r="B108" s="162">
        <f>+'[1]EXP TOTAL VINO PAIS'!AE182/1000000</f>
        <v>0.76273000000000002</v>
      </c>
      <c r="C108" s="162">
        <f>+'[1]EXP TOTAL VINO PAIS'!AE194/1000000</f>
        <v>0.61480199999999996</v>
      </c>
      <c r="D108" s="162">
        <f>+'[1]EXP TOTAL VINO PAIS'!AE206/1000000</f>
        <v>0.62148899999999996</v>
      </c>
      <c r="E108" s="162">
        <f>+'[1]EXP TOTAL VINO PAIS'!AE218/1000000</f>
        <v>2.556908</v>
      </c>
      <c r="F108" s="162">
        <f>+'[1]EXP TOTAL VINO PAIS'!AE230/1000000</f>
        <v>2.022316</v>
      </c>
      <c r="G108" s="162">
        <f>+'[1]EXP TOTAL VINO PAIS'!AE242/1000000</f>
        <v>0.79280200000000001</v>
      </c>
      <c r="H108" s="226">
        <f>+'[1]EXP TOTAL VINO PAIS'!AE254/1000000</f>
        <v>0.199049</v>
      </c>
      <c r="I108" s="222"/>
      <c r="J108" s="7"/>
      <c r="K108" s="2"/>
      <c r="L108" s="42" t="s">
        <v>9</v>
      </c>
      <c r="M108" s="6">
        <f>+SUM('[1]EXP TOTAL VINO PAIS'!AE171:AE182)/1000000</f>
        <v>5.7685899999999997</v>
      </c>
      <c r="N108" s="6">
        <f t="shared" ref="N108:S108" si="259">+SUM(C97:C108)</f>
        <v>4.8864700000000001</v>
      </c>
      <c r="O108" s="6">
        <f t="shared" si="259"/>
        <v>4.7602240000000009</v>
      </c>
      <c r="P108" s="6">
        <f t="shared" si="259"/>
        <v>14.598606999999999</v>
      </c>
      <c r="Q108" s="6">
        <f t="shared" si="259"/>
        <v>36.394457000000003</v>
      </c>
      <c r="R108" s="67">
        <f t="shared" si="259"/>
        <v>9.679822999999999</v>
      </c>
      <c r="S108" s="67">
        <f t="shared" si="259"/>
        <v>3.0988709999999999</v>
      </c>
      <c r="T108" s="67"/>
      <c r="U108" s="78"/>
      <c r="V108" s="7"/>
    </row>
    <row r="109" spans="1:23" ht="25.5" x14ac:dyDescent="0.25">
      <c r="A109" s="53" t="s">
        <v>13</v>
      </c>
      <c r="B109" s="163">
        <f t="shared" ref="B109:G109" si="260">SUM(B97:B108)</f>
        <v>5.7685900000000006</v>
      </c>
      <c r="C109" s="163">
        <f t="shared" si="260"/>
        <v>4.8864700000000001</v>
      </c>
      <c r="D109" s="163">
        <f t="shared" si="260"/>
        <v>4.7602240000000009</v>
      </c>
      <c r="E109" s="163">
        <f t="shared" si="260"/>
        <v>14.598606999999999</v>
      </c>
      <c r="F109" s="163">
        <f t="shared" si="260"/>
        <v>36.394457000000003</v>
      </c>
      <c r="G109" s="163">
        <f t="shared" si="260"/>
        <v>9.679822999999999</v>
      </c>
      <c r="H109" s="228">
        <f t="shared" ref="H109" si="261">SUM(H97:H108)</f>
        <v>3.0988709999999999</v>
      </c>
      <c r="I109" s="229"/>
      <c r="J109" s="56"/>
      <c r="K109" s="3"/>
      <c r="L109" s="43" t="s">
        <v>14</v>
      </c>
      <c r="M109" s="46">
        <f t="shared" ref="M109" si="262">+AVERAGE(M97:M108)</f>
        <v>5.3203629166666673</v>
      </c>
      <c r="N109" s="46">
        <f>+AVERAGE(N97:N108)</f>
        <v>5.2942220000000004</v>
      </c>
      <c r="O109" s="46">
        <f t="shared" ref="O109:T109" si="263">+AVERAGE(O97:O108)</f>
        <v>4.9483573333333331</v>
      </c>
      <c r="P109" s="46">
        <f t="shared" si="263"/>
        <v>7.1488365833333338</v>
      </c>
      <c r="Q109" s="46">
        <f t="shared" si="263"/>
        <v>29.946305999999996</v>
      </c>
      <c r="R109" s="68">
        <f t="shared" si="263"/>
        <v>21.673572333333329</v>
      </c>
      <c r="S109" s="47">
        <f t="shared" si="263"/>
        <v>5.9598575833333323</v>
      </c>
      <c r="T109" s="47">
        <f t="shared" si="263"/>
        <v>2.6997955</v>
      </c>
      <c r="U109" s="79">
        <f>+T109/S109-1</f>
        <v>-0.5470033533099945</v>
      </c>
      <c r="V109" s="75">
        <f>+POWER(T109/O109,0.2)-1</f>
        <v>-0.11412190492346996</v>
      </c>
    </row>
    <row r="110" spans="1:23" ht="25.5" x14ac:dyDescent="0.25">
      <c r="A110" s="57" t="s">
        <v>15</v>
      </c>
      <c r="B110" s="58">
        <f t="shared" ref="B110:G110" si="264">+B109/B$181</f>
        <v>2.2250382929345173E-2</v>
      </c>
      <c r="C110" s="58">
        <f t="shared" si="264"/>
        <v>2.1771937560578006E-2</v>
      </c>
      <c r="D110" s="58">
        <f t="shared" si="264"/>
        <v>1.735249763323617E-2</v>
      </c>
      <c r="E110" s="58">
        <f t="shared" si="264"/>
        <v>4.788615948655129E-2</v>
      </c>
      <c r="F110" s="58">
        <f t="shared" si="264"/>
        <v>9.3113319067496536E-2</v>
      </c>
      <c r="G110" s="58">
        <f t="shared" si="264"/>
        <v>3.3503970885015326E-2</v>
      </c>
      <c r="H110" s="195">
        <f t="shared" ref="H110" si="265">+H109/H$181</f>
        <v>1.2556758739958051E-2</v>
      </c>
      <c r="I110" s="193"/>
      <c r="J110" s="59"/>
      <c r="K110" s="3"/>
      <c r="L110" s="44" t="s">
        <v>15</v>
      </c>
      <c r="M110" s="48">
        <f t="shared" ref="M110:T110" si="266">+M109/M$181</f>
        <v>2.0547614703096666E-2</v>
      </c>
      <c r="N110" s="48">
        <f t="shared" si="266"/>
        <v>2.2008333220527226E-2</v>
      </c>
      <c r="O110" s="48">
        <f t="shared" si="266"/>
        <v>2.0998614905827519E-2</v>
      </c>
      <c r="P110" s="48">
        <f t="shared" si="266"/>
        <v>2.412911728538969E-2</v>
      </c>
      <c r="Q110" s="48">
        <f t="shared" si="266"/>
        <v>8.0392801255257967E-2</v>
      </c>
      <c r="R110" s="69">
        <f t="shared" si="266"/>
        <v>6.6831883103329617E-2</v>
      </c>
      <c r="S110" s="72">
        <f t="shared" si="266"/>
        <v>2.2022714278827796E-2</v>
      </c>
      <c r="T110" s="72">
        <f t="shared" si="266"/>
        <v>1.2193630135662712E-2</v>
      </c>
      <c r="U110" s="72"/>
      <c r="V110" s="76"/>
    </row>
    <row r="111" spans="1:23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267">+D109/C109-1</f>
        <v>-2.5835828317783416E-2</v>
      </c>
      <c r="E111" s="62">
        <f t="shared" ref="E111" si="268">+E109/D109-1</f>
        <v>2.0667899241716348</v>
      </c>
      <c r="F111" s="62">
        <f t="shared" ref="F111:H111" si="269">+F109/E109-1</f>
        <v>1.4930088877657988</v>
      </c>
      <c r="G111" s="62">
        <f t="shared" si="269"/>
        <v>-0.73403029477813075</v>
      </c>
      <c r="H111" s="196">
        <f t="shared" si="269"/>
        <v>-0.6798628445995345</v>
      </c>
      <c r="I111" s="192"/>
      <c r="J111" s="63"/>
      <c r="K111" s="2"/>
      <c r="L111" s="45" t="s">
        <v>12</v>
      </c>
      <c r="M111" s="49"/>
      <c r="N111" s="50">
        <f>+N109/M109-1</f>
        <v>-4.9133709628674804E-3</v>
      </c>
      <c r="O111" s="50">
        <f t="shared" ref="O111" si="270">+O109/N109-1</f>
        <v>-6.5328704891231881E-2</v>
      </c>
      <c r="P111" s="50">
        <f t="shared" ref="P111" si="271">+P109/O109-1</f>
        <v>0.44468883343913745</v>
      </c>
      <c r="Q111" s="50">
        <f t="shared" ref="Q111" si="272">+Q109/P109-1</f>
        <v>3.1889761572975752</v>
      </c>
      <c r="R111" s="70">
        <f t="shared" ref="R111" si="273">+R109/Q109-1</f>
        <v>-0.27625222512141123</v>
      </c>
      <c r="S111" s="73">
        <f t="shared" ref="S111" si="274">+S109/R109-1</f>
        <v>-0.72501729333436904</v>
      </c>
      <c r="T111" s="73">
        <f t="shared" ref="T111" si="275">+T109/S109-1</f>
        <v>-0.5470033533099945</v>
      </c>
      <c r="U111" s="51"/>
      <c r="V111" s="52"/>
    </row>
    <row r="112" spans="1:23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2" ht="15.75" thickBot="1" x14ac:dyDescent="0.3">
      <c r="A113" s="274" t="s">
        <v>112</v>
      </c>
      <c r="B113" s="275"/>
      <c r="C113" s="275"/>
      <c r="D113" s="275"/>
      <c r="E113" s="275"/>
      <c r="F113" s="275"/>
      <c r="G113" s="275"/>
      <c r="H113" s="275"/>
      <c r="I113" s="275"/>
      <c r="J113" s="276"/>
      <c r="K113" s="2"/>
      <c r="L113" s="274" t="s">
        <v>113</v>
      </c>
      <c r="M113" s="275"/>
      <c r="N113" s="275"/>
      <c r="O113" s="275"/>
      <c r="P113" s="275"/>
      <c r="Q113" s="275"/>
      <c r="R113" s="275"/>
      <c r="S113" s="275"/>
      <c r="T113" s="275"/>
      <c r="U113" s="275"/>
      <c r="V113" s="276"/>
    </row>
    <row r="114" spans="1:22" ht="38.25" x14ac:dyDescent="0.25">
      <c r="A114" s="38"/>
      <c r="B114" s="39">
        <v>2016</v>
      </c>
      <c r="C114" s="39">
        <f>+B114+1</f>
        <v>2017</v>
      </c>
      <c r="D114" s="39">
        <f t="shared" ref="D114:H114" si="276">+C114+1</f>
        <v>2018</v>
      </c>
      <c r="E114" s="39">
        <f t="shared" si="276"/>
        <v>2019</v>
      </c>
      <c r="F114" s="39">
        <f t="shared" si="276"/>
        <v>2020</v>
      </c>
      <c r="G114" s="39">
        <f t="shared" si="276"/>
        <v>2021</v>
      </c>
      <c r="H114" s="198">
        <f t="shared" si="276"/>
        <v>2022</v>
      </c>
      <c r="I114" s="40">
        <v>2023</v>
      </c>
      <c r="J114" s="41" t="s">
        <v>16</v>
      </c>
      <c r="K114" s="2"/>
      <c r="L114" s="65"/>
      <c r="M114" s="64">
        <v>2016</v>
      </c>
      <c r="N114" s="64">
        <f>+M114+1</f>
        <v>2017</v>
      </c>
      <c r="O114" s="64">
        <f t="shared" ref="O114" si="277">+N114+1</f>
        <v>2018</v>
      </c>
      <c r="P114" s="64">
        <f t="shared" ref="P114" si="278">+O114+1</f>
        <v>2019</v>
      </c>
      <c r="Q114" s="64">
        <f t="shared" ref="Q114" si="279">+P114+1</f>
        <v>2020</v>
      </c>
      <c r="R114" s="66">
        <f t="shared" ref="R114" si="280">+Q114+1</f>
        <v>2021</v>
      </c>
      <c r="S114" s="71">
        <f t="shared" ref="S114" si="281">+R114+1</f>
        <v>2022</v>
      </c>
      <c r="T114" s="71">
        <f t="shared" ref="T114" si="282">+S114+1</f>
        <v>2023</v>
      </c>
      <c r="U114" s="77" t="s">
        <v>16</v>
      </c>
      <c r="V114" s="74" t="s">
        <v>21</v>
      </c>
    </row>
    <row r="115" spans="1:22" x14ac:dyDescent="0.25">
      <c r="A115" s="42" t="s">
        <v>10</v>
      </c>
      <c r="B115" s="162">
        <f>+'[1]EXP TOTAL VINO PAIS'!AF171/1000000</f>
        <v>0.43895499999999998</v>
      </c>
      <c r="C115" s="162">
        <f>+'[1]EXP TOTAL VINO PAIS'!AF183/1000000</f>
        <v>0.19983200000000001</v>
      </c>
      <c r="D115" s="162">
        <f>+'[1]EXP TOTAL VINO PAIS'!AF195/1000000</f>
        <v>0.16439799999999999</v>
      </c>
      <c r="E115" s="162">
        <f>+'[1]EXP TOTAL VINO PAIS'!AF207/1000000</f>
        <v>0.128743</v>
      </c>
      <c r="F115" s="162">
        <f>+'[1]EXP TOTAL VINO PAIS'!AF219/1000000</f>
        <v>1.232348</v>
      </c>
      <c r="G115" s="162">
        <f>+'[1]EXP TOTAL VINO PAIS'!AF231/1000000</f>
        <v>0.43602800000000003</v>
      </c>
      <c r="H115" s="226">
        <f>+'[1]EXP TOTAL VINO PAIS'!AF243/1000000</f>
        <v>0.30529600000000001</v>
      </c>
      <c r="I115" s="222">
        <f>+'[1]EXP TOTAL VINO PAIS'!AF255/1000000</f>
        <v>0.38923000000000002</v>
      </c>
      <c r="J115" s="7">
        <f>+I115/H115-1</f>
        <v>0.27492662858340755</v>
      </c>
      <c r="K115" s="2"/>
      <c r="L115" s="42" t="s">
        <v>10</v>
      </c>
      <c r="M115" s="6">
        <f>+SUM('[1]EXP TOTAL VINO PAIS'!AF160:AF171)/1000000</f>
        <v>6.2551829999999997</v>
      </c>
      <c r="N115" s="6">
        <f t="shared" ref="N115:T115" si="283">+SUM(C115)+SUM(B116:B126)</f>
        <v>7.1934750000000012</v>
      </c>
      <c r="O115" s="6">
        <f t="shared" si="283"/>
        <v>5.1592750000000001</v>
      </c>
      <c r="P115" s="6">
        <f t="shared" si="283"/>
        <v>5.589785</v>
      </c>
      <c r="Q115" s="6">
        <f t="shared" si="283"/>
        <v>10.960751999999999</v>
      </c>
      <c r="R115" s="67">
        <f t="shared" si="283"/>
        <v>9.1370120000000004</v>
      </c>
      <c r="S115" s="37">
        <f t="shared" si="283"/>
        <v>9.2059440000000006</v>
      </c>
      <c r="T115" s="37">
        <f t="shared" si="283"/>
        <v>8.8977869999999992</v>
      </c>
      <c r="U115" s="78">
        <f t="shared" ref="U115:U122" si="284">+T115/S115-1</f>
        <v>-3.347369916653864E-2</v>
      </c>
      <c r="V115" s="7">
        <f t="shared" ref="V115:V122" si="285">+POWER(T115/O115,0.2)-1</f>
        <v>0.11516380638486323</v>
      </c>
    </row>
    <row r="116" spans="1:22" x14ac:dyDescent="0.25">
      <c r="A116" s="42" t="s">
        <v>11</v>
      </c>
      <c r="B116" s="162">
        <f>+'[1]EXP TOTAL VINO PAIS'!AF172/1000000</f>
        <v>0.66709600000000002</v>
      </c>
      <c r="C116" s="162">
        <f>+'[1]EXP TOTAL VINO PAIS'!AF184/1000000</f>
        <v>0.142986</v>
      </c>
      <c r="D116" s="162">
        <f>+'[1]EXP TOTAL VINO PAIS'!AF196/1000000</f>
        <v>0.156504</v>
      </c>
      <c r="E116" s="162">
        <f>+'[1]EXP TOTAL VINO PAIS'!AF208/1000000</f>
        <v>0.25512299999999999</v>
      </c>
      <c r="F116" s="162">
        <f>+'[1]EXP TOTAL VINO PAIS'!AF220/1000000</f>
        <v>0.526841</v>
      </c>
      <c r="G116" s="162">
        <f>+'[1]EXP TOTAL VINO PAIS'!AF232/1000000</f>
        <v>0.70164499999999996</v>
      </c>
      <c r="H116" s="226">
        <f>+'[1]EXP TOTAL VINO PAIS'!AF244/1000000</f>
        <v>0.61128400000000005</v>
      </c>
      <c r="I116" s="222">
        <f>+'[1]EXP TOTAL VINO PAIS'!AF256/1000000</f>
        <v>0.66203000000000001</v>
      </c>
      <c r="J116" s="7">
        <f t="shared" ref="J116" si="286">+I116/H116-1</f>
        <v>8.3015423272979394E-2</v>
      </c>
      <c r="K116" s="2"/>
      <c r="L116" s="42" t="s">
        <v>11</v>
      </c>
      <c r="M116" s="6">
        <f>+SUM('[1]EXP TOTAL VINO PAIS'!AF161:AF172)/1000000</f>
        <v>6.600676</v>
      </c>
      <c r="N116" s="6">
        <f t="shared" ref="N116:T116" si="287">+SUM(C115:C116)+SUM(B117:B126)</f>
        <v>6.6693650000000009</v>
      </c>
      <c r="O116" s="6">
        <f t="shared" si="287"/>
        <v>5.1727930000000004</v>
      </c>
      <c r="P116" s="6">
        <f t="shared" si="287"/>
        <v>5.6884040000000002</v>
      </c>
      <c r="Q116" s="6">
        <f t="shared" si="287"/>
        <v>11.232469999999999</v>
      </c>
      <c r="R116" s="67">
        <f t="shared" si="287"/>
        <v>9.3118160000000003</v>
      </c>
      <c r="S116" s="37">
        <f t="shared" si="287"/>
        <v>9.1155830000000009</v>
      </c>
      <c r="T116" s="37">
        <f t="shared" si="287"/>
        <v>8.9485329999999994</v>
      </c>
      <c r="U116" s="78">
        <f t="shared" si="284"/>
        <v>-1.8325761500937565E-2</v>
      </c>
      <c r="V116" s="7">
        <f t="shared" si="285"/>
        <v>0.11584879529885939</v>
      </c>
    </row>
    <row r="117" spans="1:22" x14ac:dyDescent="0.25">
      <c r="A117" s="42" t="s">
        <v>0</v>
      </c>
      <c r="B117" s="162">
        <f>+'[1]EXP TOTAL VINO PAIS'!AF173/1000000</f>
        <v>0.41467500000000002</v>
      </c>
      <c r="C117" s="162">
        <f>+'[1]EXP TOTAL VINO PAIS'!AF185/1000000</f>
        <v>0.16878099999999999</v>
      </c>
      <c r="D117" s="162">
        <f>+'[1]EXP TOTAL VINO PAIS'!AF197/1000000</f>
        <v>0.25783400000000001</v>
      </c>
      <c r="E117" s="162">
        <f>+'[1]EXP TOTAL VINO PAIS'!AF209/1000000</f>
        <v>0.296099</v>
      </c>
      <c r="F117" s="162">
        <f>+'[1]EXP TOTAL VINO PAIS'!AF221/1000000</f>
        <v>1.0920259999999999</v>
      </c>
      <c r="G117" s="162">
        <f>+'[1]EXP TOTAL VINO PAIS'!AF233/1000000</f>
        <v>1.0117940000000001</v>
      </c>
      <c r="H117" s="226">
        <f>+'[1]EXP TOTAL VINO PAIS'!AF245/1000000</f>
        <v>0.75701399999999996</v>
      </c>
      <c r="I117" s="222">
        <f>+'[1]EXP TOTAL VINO PAIS'!AF257/1000000</f>
        <v>0.60746599999999995</v>
      </c>
      <c r="J117" s="7">
        <f t="shared" ref="J117" si="288">+I117/H117-1</f>
        <v>-0.1975498471626681</v>
      </c>
      <c r="K117" s="2"/>
      <c r="L117" s="42" t="s">
        <v>0</v>
      </c>
      <c r="M117" s="6">
        <f>+SUM('[1]EXP TOTAL VINO PAIS'!AF162:AF173)/1000000</f>
        <v>6.1797409999999999</v>
      </c>
      <c r="N117" s="6">
        <f t="shared" ref="N117:S117" si="289">+SUM(C115:C117)+SUM(B118:B126)</f>
        <v>6.423471000000001</v>
      </c>
      <c r="O117" s="6">
        <f t="shared" si="289"/>
        <v>5.2618460000000002</v>
      </c>
      <c r="P117" s="6">
        <f t="shared" si="289"/>
        <v>5.7266690000000002</v>
      </c>
      <c r="Q117" s="6">
        <f t="shared" si="289"/>
        <v>12.028397</v>
      </c>
      <c r="R117" s="67">
        <f t="shared" si="289"/>
        <v>9.2315839999999998</v>
      </c>
      <c r="S117" s="37">
        <f t="shared" si="289"/>
        <v>8.8608030000000007</v>
      </c>
      <c r="T117" s="37">
        <f t="shared" ref="T117" si="290">+SUM(I115:I117)+SUM(H118:H126)</f>
        <v>8.7989850000000001</v>
      </c>
      <c r="U117" s="78">
        <f t="shared" si="284"/>
        <v>-6.9765686021910911E-3</v>
      </c>
      <c r="V117" s="7">
        <f t="shared" si="285"/>
        <v>0.10830396975466927</v>
      </c>
    </row>
    <row r="118" spans="1:22" x14ac:dyDescent="0.25">
      <c r="A118" s="42" t="s">
        <v>1</v>
      </c>
      <c r="B118" s="162">
        <f>+'[1]EXP TOTAL VINO PAIS'!AF174/1000000</f>
        <v>0.269065</v>
      </c>
      <c r="C118" s="162">
        <f>+'[1]EXP TOTAL VINO PAIS'!AF186/1000000</f>
        <v>0.17267299999999999</v>
      </c>
      <c r="D118" s="162">
        <f>+'[1]EXP TOTAL VINO PAIS'!AF198/1000000</f>
        <v>0.37347599999999997</v>
      </c>
      <c r="E118" s="162">
        <f>+'[1]EXP TOTAL VINO PAIS'!AF210/1000000</f>
        <v>1.0960840000000001</v>
      </c>
      <c r="F118" s="162">
        <f>+'[1]EXP TOTAL VINO PAIS'!AF222/1000000</f>
        <v>0.14722499999999999</v>
      </c>
      <c r="G118" s="162">
        <f>+'[1]EXP TOTAL VINO PAIS'!AF234/1000000</f>
        <v>0.55603899999999995</v>
      </c>
      <c r="H118" s="226">
        <f>+'[1]EXP TOTAL VINO PAIS'!AF246/1000000</f>
        <v>1.0135909999999999</v>
      </c>
      <c r="I118" s="222">
        <f>+'[1]EXP TOTAL VINO PAIS'!AF258/1000000</f>
        <v>0.69328100000000004</v>
      </c>
      <c r="J118" s="7">
        <f t="shared" ref="J118" si="291">+I118/H118-1</f>
        <v>-0.3160150395968393</v>
      </c>
      <c r="K118" s="2"/>
      <c r="L118" s="42" t="s">
        <v>1</v>
      </c>
      <c r="M118" s="6">
        <f>+SUM('[1]EXP TOTAL VINO PAIS'!AF163:AF174)/1000000</f>
        <v>5.9861009999999997</v>
      </c>
      <c r="N118" s="6">
        <f t="shared" ref="N118:S118" si="292">+SUM(C115:C118)+SUM(B119:B126)</f>
        <v>6.3270790000000003</v>
      </c>
      <c r="O118" s="6">
        <f t="shared" si="292"/>
        <v>5.4626489999999999</v>
      </c>
      <c r="P118" s="6">
        <f t="shared" si="292"/>
        <v>6.4492770000000004</v>
      </c>
      <c r="Q118" s="6">
        <f t="shared" si="292"/>
        <v>11.079537999999999</v>
      </c>
      <c r="R118" s="67">
        <f t="shared" si="292"/>
        <v>9.6403980000000011</v>
      </c>
      <c r="S118" s="37">
        <f t="shared" si="292"/>
        <v>9.3183549999999986</v>
      </c>
      <c r="T118" s="37">
        <f t="shared" ref="T118" si="293">+SUM(I115:I118)+SUM(H119:H126)</f>
        <v>8.4786749999999991</v>
      </c>
      <c r="U118" s="78">
        <f t="shared" si="284"/>
        <v>-9.0110325266637648E-2</v>
      </c>
      <c r="V118" s="7">
        <f t="shared" si="285"/>
        <v>9.1905210661547887E-2</v>
      </c>
    </row>
    <row r="119" spans="1:22" x14ac:dyDescent="0.25">
      <c r="A119" s="42" t="s">
        <v>2</v>
      </c>
      <c r="B119" s="162">
        <f>+'[1]EXP TOTAL VINO PAIS'!AF175/1000000</f>
        <v>0.76112100000000005</v>
      </c>
      <c r="C119" s="162">
        <f>+'[1]EXP TOTAL VINO PAIS'!AF187/1000000</f>
        <v>0.43522300000000003</v>
      </c>
      <c r="D119" s="162">
        <f>+'[1]EXP TOTAL VINO PAIS'!AF199/1000000</f>
        <v>0.17508499999999999</v>
      </c>
      <c r="E119" s="162">
        <f>+'[1]EXP TOTAL VINO PAIS'!AF211/1000000</f>
        <v>0.549292</v>
      </c>
      <c r="F119" s="162">
        <f>+'[1]EXP TOTAL VINO PAIS'!AF223/1000000</f>
        <v>0.40484199999999998</v>
      </c>
      <c r="G119" s="162">
        <f>+'[1]EXP TOTAL VINO PAIS'!AF235/1000000</f>
        <v>1.9626300000000001</v>
      </c>
      <c r="H119" s="226">
        <f>+'[1]EXP TOTAL VINO PAIS'!AF247/1000000</f>
        <v>0.79635299999999998</v>
      </c>
      <c r="I119" s="222">
        <f>+'[1]EXP TOTAL VINO PAIS'!AF259/1000000</f>
        <v>0.88031800000000004</v>
      </c>
      <c r="J119" s="7">
        <f t="shared" ref="J119" si="294">+I119/H119-1</f>
        <v>0.10543691051581416</v>
      </c>
      <c r="K119" s="2"/>
      <c r="L119" s="42" t="s">
        <v>2</v>
      </c>
      <c r="M119" s="6">
        <f>+SUM('[1]EXP TOTAL VINO PAIS'!AF164:AF175)/1000000</f>
        <v>6.2428749999999997</v>
      </c>
      <c r="N119" s="6">
        <f t="shared" ref="N119:S119" si="295">+SUM(C115:C119)+SUM(B120:B126)</f>
        <v>6.0011810000000008</v>
      </c>
      <c r="O119" s="6">
        <f t="shared" si="295"/>
        <v>5.2025109999999994</v>
      </c>
      <c r="P119" s="6">
        <f t="shared" si="295"/>
        <v>6.8234840000000005</v>
      </c>
      <c r="Q119" s="6">
        <f t="shared" si="295"/>
        <v>10.935088</v>
      </c>
      <c r="R119" s="67">
        <f t="shared" si="295"/>
        <v>11.198186</v>
      </c>
      <c r="S119" s="37">
        <f t="shared" si="295"/>
        <v>8.1520779999999995</v>
      </c>
      <c r="T119" s="37">
        <f t="shared" ref="T119" si="296">+SUM(I115:I119)+SUM(H120:H126)</f>
        <v>8.56264</v>
      </c>
      <c r="U119" s="78">
        <f t="shared" si="284"/>
        <v>5.0362864535888896E-2</v>
      </c>
      <c r="V119" s="7">
        <f t="shared" si="285"/>
        <v>0.10478796760109144</v>
      </c>
    </row>
    <row r="120" spans="1:22" x14ac:dyDescent="0.25">
      <c r="A120" s="42" t="s">
        <v>3</v>
      </c>
      <c r="B120" s="162">
        <f>+'[1]EXP TOTAL VINO PAIS'!AF176/1000000</f>
        <v>0.16844100000000001</v>
      </c>
      <c r="C120" s="162">
        <f>+'[1]EXP TOTAL VINO PAIS'!AF188/1000000</f>
        <v>0.26654800000000001</v>
      </c>
      <c r="D120" s="162">
        <f>+'[1]EXP TOTAL VINO PAIS'!AF200/1000000</f>
        <v>0.33412599999999998</v>
      </c>
      <c r="E120" s="162">
        <f>+'[1]EXP TOTAL VINO PAIS'!AF212/1000000</f>
        <v>0.48702400000000001</v>
      </c>
      <c r="F120" s="162">
        <f>+'[1]EXP TOTAL VINO PAIS'!AF224/1000000</f>
        <v>0.21925500000000001</v>
      </c>
      <c r="G120" s="162">
        <f>+'[1]EXP TOTAL VINO PAIS'!AF236/1000000</f>
        <v>0.55212499999999998</v>
      </c>
      <c r="H120" s="226">
        <f>+'[1]EXP TOTAL VINO PAIS'!AF248/1000000</f>
        <v>0.80174100000000004</v>
      </c>
      <c r="I120" s="222">
        <f>+'[1]EXP TOTAL VINO PAIS'!AF260/1000000</f>
        <v>0.957708</v>
      </c>
      <c r="J120" s="7">
        <f t="shared" ref="J120" si="297">+I120/H120-1</f>
        <v>0.19453539235239314</v>
      </c>
      <c r="K120" s="2"/>
      <c r="L120" s="42" t="s">
        <v>3</v>
      </c>
      <c r="M120" s="6">
        <f>+SUM('[1]EXP TOTAL VINO PAIS'!AF165:AF176)/1000000</f>
        <v>5.6643520000000001</v>
      </c>
      <c r="N120" s="6">
        <f t="shared" ref="N120:S120" si="298">+SUM(C115:C120)+SUM(B121:B126)</f>
        <v>6.0992880000000005</v>
      </c>
      <c r="O120" s="6">
        <f t="shared" si="298"/>
        <v>5.2700889999999987</v>
      </c>
      <c r="P120" s="6">
        <f t="shared" si="298"/>
        <v>6.9763820000000001</v>
      </c>
      <c r="Q120" s="6">
        <f t="shared" si="298"/>
        <v>10.667318999999999</v>
      </c>
      <c r="R120" s="67">
        <f t="shared" si="298"/>
        <v>11.531056</v>
      </c>
      <c r="S120" s="67">
        <f t="shared" si="298"/>
        <v>8.4016939999999991</v>
      </c>
      <c r="T120" s="67">
        <f t="shared" ref="T120" si="299">+SUM(I115:I120)+SUM(H121:H126)</f>
        <v>8.7186070000000004</v>
      </c>
      <c r="U120" s="78">
        <f t="shared" si="284"/>
        <v>3.7720131202112483E-2</v>
      </c>
      <c r="V120" s="7">
        <f t="shared" si="285"/>
        <v>0.10592539429942227</v>
      </c>
    </row>
    <row r="121" spans="1:22" x14ac:dyDescent="0.25">
      <c r="A121" s="42" t="s">
        <v>4</v>
      </c>
      <c r="B121" s="162">
        <f>+'[1]EXP TOTAL VINO PAIS'!AF177/1000000</f>
        <v>0.72133599999999998</v>
      </c>
      <c r="C121" s="162">
        <f>+'[1]EXP TOTAL VINO PAIS'!AF189/1000000</f>
        <v>1.14899</v>
      </c>
      <c r="D121" s="162">
        <f>+'[1]EXP TOTAL VINO PAIS'!AF201/1000000</f>
        <v>0.61346100000000003</v>
      </c>
      <c r="E121" s="162">
        <f>+'[1]EXP TOTAL VINO PAIS'!AF213/1000000</f>
        <v>2.2433149999999999</v>
      </c>
      <c r="F121" s="162">
        <f>+'[1]EXP TOTAL VINO PAIS'!AF225/1000000</f>
        <v>0.93661399999999995</v>
      </c>
      <c r="G121" s="162">
        <f>+'[1]EXP TOTAL VINO PAIS'!AF237/1000000</f>
        <v>0.60414599999999996</v>
      </c>
      <c r="H121" s="226">
        <f>+'[1]EXP TOTAL VINO PAIS'!AF249/1000000</f>
        <v>0.82183899999999999</v>
      </c>
      <c r="I121" s="222">
        <f>+'[1]EXP TOTAL VINO PAIS'!AF261/1000000</f>
        <v>1.365329</v>
      </c>
      <c r="J121" s="7">
        <f t="shared" ref="J121:J122" si="300">+I121/H121-1</f>
        <v>0.6613095752331053</v>
      </c>
      <c r="K121" s="2"/>
      <c r="L121" s="42" t="s">
        <v>4</v>
      </c>
      <c r="M121" s="6">
        <f>+SUM('[1]EXP TOTAL VINO PAIS'!AF166:AF177)/1000000</f>
        <v>5.6809960000000004</v>
      </c>
      <c r="N121" s="6">
        <f t="shared" ref="N121:S121" si="301">+SUM(C115:C121)+SUM(B122:B126)</f>
        <v>6.526942</v>
      </c>
      <c r="O121" s="6">
        <f t="shared" si="301"/>
        <v>4.7345600000000001</v>
      </c>
      <c r="P121" s="6">
        <f t="shared" si="301"/>
        <v>8.6062359999999991</v>
      </c>
      <c r="Q121" s="6">
        <f t="shared" si="301"/>
        <v>9.3606180000000005</v>
      </c>
      <c r="R121" s="67">
        <f t="shared" si="301"/>
        <v>11.198588000000001</v>
      </c>
      <c r="S121" s="67">
        <f t="shared" si="301"/>
        <v>8.6193869999999997</v>
      </c>
      <c r="T121" s="67">
        <f t="shared" ref="T121" si="302">+SUM(I115:I121)+SUM(H122:H126)</f>
        <v>9.2620970000000007</v>
      </c>
      <c r="U121" s="78">
        <f t="shared" si="284"/>
        <v>7.4565627462834794E-2</v>
      </c>
      <c r="V121" s="7">
        <f t="shared" si="285"/>
        <v>0.14363105517236918</v>
      </c>
    </row>
    <row r="122" spans="1:22" x14ac:dyDescent="0.25">
      <c r="A122" s="42" t="s">
        <v>5</v>
      </c>
      <c r="B122" s="162">
        <f>+'[1]EXP TOTAL VINO PAIS'!AF178/1000000</f>
        <v>1.5041370000000001</v>
      </c>
      <c r="C122" s="162">
        <f>+'[1]EXP TOTAL VINO PAIS'!AF190/1000000</f>
        <v>1.1245099999999999</v>
      </c>
      <c r="D122" s="162">
        <f>+'[1]EXP TOTAL VINO PAIS'!AF202/1000000</f>
        <v>0.58565299999999998</v>
      </c>
      <c r="E122" s="162">
        <f>+'[1]EXP TOTAL VINO PAIS'!AF214/1000000</f>
        <v>1.2492700000000001</v>
      </c>
      <c r="F122" s="162">
        <f>+'[1]EXP TOTAL VINO PAIS'!AF226/1000000</f>
        <v>1.036465</v>
      </c>
      <c r="G122" s="162">
        <f>+'[1]EXP TOTAL VINO PAIS'!AF238/1000000</f>
        <v>0.44406600000000002</v>
      </c>
      <c r="H122" s="226">
        <f>+'[1]EXP TOTAL VINO PAIS'!AF250/1000000</f>
        <v>1.5468329999999999</v>
      </c>
      <c r="I122" s="222">
        <f>+'[1]EXP TOTAL VINO PAIS'!AF262/1000000</f>
        <v>0.51422299999999999</v>
      </c>
      <c r="J122" s="7">
        <f t="shared" si="300"/>
        <v>-0.66756398395948358</v>
      </c>
      <c r="K122" s="2"/>
      <c r="L122" s="42" t="s">
        <v>5</v>
      </c>
      <c r="M122" s="6">
        <f>+SUM('[1]EXP TOTAL VINO PAIS'!AF167:AF178)/1000000</f>
        <v>6.4002129999999999</v>
      </c>
      <c r="N122" s="6">
        <f t="shared" ref="N122:S122" si="303">+SUM(C115:C122)+SUM(B123:B126)</f>
        <v>6.1473149999999999</v>
      </c>
      <c r="O122" s="6">
        <f t="shared" si="303"/>
        <v>4.195703</v>
      </c>
      <c r="P122" s="6">
        <f t="shared" si="303"/>
        <v>9.2698529999999995</v>
      </c>
      <c r="Q122" s="6">
        <f t="shared" si="303"/>
        <v>9.1478129999999993</v>
      </c>
      <c r="R122" s="67">
        <f t="shared" si="303"/>
        <v>10.606189000000001</v>
      </c>
      <c r="S122" s="67">
        <f t="shared" si="303"/>
        <v>9.7221539999999997</v>
      </c>
      <c r="T122" s="67">
        <f t="shared" ref="T122" si="304">+SUM(I115:I122)+SUM(H123:H126)</f>
        <v>8.2294870000000007</v>
      </c>
      <c r="U122" s="78">
        <f t="shared" si="284"/>
        <v>-0.15353254021691065</v>
      </c>
      <c r="V122" s="7">
        <f t="shared" si="285"/>
        <v>0.14423072429340711</v>
      </c>
    </row>
    <row r="123" spans="1:22" x14ac:dyDescent="0.25">
      <c r="A123" s="42" t="s">
        <v>6</v>
      </c>
      <c r="B123" s="162">
        <f>+'[1]EXP TOTAL VINO PAIS'!AF179/1000000</f>
        <v>1.4905459999999999</v>
      </c>
      <c r="C123" s="162">
        <f>+'[1]EXP TOTAL VINO PAIS'!AF191/1000000</f>
        <v>0.23268</v>
      </c>
      <c r="D123" s="162">
        <f>+'[1]EXP TOTAL VINO PAIS'!AF203/1000000</f>
        <v>1.9246540000000001</v>
      </c>
      <c r="E123" s="162">
        <f>+'[1]EXP TOTAL VINO PAIS'!AF215/1000000</f>
        <v>0.25060199999999999</v>
      </c>
      <c r="F123" s="162">
        <f>+'[1]EXP TOTAL VINO PAIS'!AF227/1000000</f>
        <v>0.42210799999999998</v>
      </c>
      <c r="G123" s="162">
        <f>+'[1]EXP TOTAL VINO PAIS'!AF239/1000000</f>
        <v>0.447135</v>
      </c>
      <c r="H123" s="226">
        <f>+'[1]EXP TOTAL VINO PAIS'!AF251/1000000</f>
        <v>0.88083400000000001</v>
      </c>
      <c r="I123" s="222"/>
      <c r="J123" s="7"/>
      <c r="K123" s="2"/>
      <c r="L123" s="42" t="s">
        <v>6</v>
      </c>
      <c r="M123" s="6">
        <f>+SUM('[1]EXP TOTAL VINO PAIS'!AF168:AF179)/1000000</f>
        <v>7.3026970000000002</v>
      </c>
      <c r="N123" s="6">
        <f t="shared" ref="N123:S123" si="305">+SUM(C115:C123)+SUM(B124:B126)</f>
        <v>4.8894490000000008</v>
      </c>
      <c r="O123" s="6">
        <f t="shared" si="305"/>
        <v>5.887677</v>
      </c>
      <c r="P123" s="6">
        <f t="shared" si="305"/>
        <v>7.5958009999999998</v>
      </c>
      <c r="Q123" s="6">
        <f t="shared" si="305"/>
        <v>9.3193190000000001</v>
      </c>
      <c r="R123" s="67">
        <f t="shared" si="305"/>
        <v>10.631216</v>
      </c>
      <c r="S123" s="67">
        <f t="shared" si="305"/>
        <v>10.155853</v>
      </c>
      <c r="T123" s="67"/>
      <c r="U123" s="78"/>
      <c r="V123" s="7"/>
    </row>
    <row r="124" spans="1:22" x14ac:dyDescent="0.25">
      <c r="A124" s="42" t="s">
        <v>7</v>
      </c>
      <c r="B124" s="162">
        <f>+'[1]EXP TOTAL VINO PAIS'!AF180/1000000</f>
        <v>0.51120699999999997</v>
      </c>
      <c r="C124" s="162">
        <f>+'[1]EXP TOTAL VINO PAIS'!AF192/1000000</f>
        <v>0.32003500000000001</v>
      </c>
      <c r="D124" s="162">
        <f>+'[1]EXP TOTAL VINO PAIS'!AF204/1000000</f>
        <v>0.60542700000000005</v>
      </c>
      <c r="E124" s="162">
        <f>+'[1]EXP TOTAL VINO PAIS'!AF216/1000000</f>
        <v>0.84621299999999999</v>
      </c>
      <c r="F124" s="162">
        <f>+'[1]EXP TOTAL VINO PAIS'!AF228/1000000</f>
        <v>1.052489</v>
      </c>
      <c r="G124" s="162">
        <f>+'[1]EXP TOTAL VINO PAIS'!AF240/1000000</f>
        <v>1.5396510000000001</v>
      </c>
      <c r="H124" s="226">
        <f>+'[1]EXP TOTAL VINO PAIS'!AF252/1000000</f>
        <v>0.45383099999999998</v>
      </c>
      <c r="I124" s="222"/>
      <c r="J124" s="7"/>
      <c r="K124" s="2"/>
      <c r="L124" s="42" t="s">
        <v>7</v>
      </c>
      <c r="M124" s="6">
        <f>+SUM('[1]EXP TOTAL VINO PAIS'!AF169:AF180)/1000000</f>
        <v>7.4886600000000003</v>
      </c>
      <c r="N124" s="6">
        <f t="shared" ref="N124:S124" si="306">+SUM(C115:C124)+SUM(B125:B126)</f>
        <v>4.698277</v>
      </c>
      <c r="O124" s="6">
        <f t="shared" si="306"/>
        <v>6.1730689999999999</v>
      </c>
      <c r="P124" s="6">
        <f t="shared" si="306"/>
        <v>7.8365869999999989</v>
      </c>
      <c r="Q124" s="6">
        <f t="shared" si="306"/>
        <v>9.5255949999999991</v>
      </c>
      <c r="R124" s="67">
        <f t="shared" si="306"/>
        <v>11.118378</v>
      </c>
      <c r="S124" s="67">
        <f t="shared" si="306"/>
        <v>9.0700329999999987</v>
      </c>
      <c r="T124" s="67"/>
      <c r="U124" s="78"/>
      <c r="V124" s="7"/>
    </row>
    <row r="125" spans="1:22" x14ac:dyDescent="0.25">
      <c r="A125" s="42" t="s">
        <v>8</v>
      </c>
      <c r="B125" s="162">
        <f>+'[1]EXP TOTAL VINO PAIS'!AF181/1000000</f>
        <v>0.32261200000000001</v>
      </c>
      <c r="C125" s="162">
        <f>+'[1]EXP TOTAL VINO PAIS'!AF193/1000000</f>
        <v>0.61072700000000002</v>
      </c>
      <c r="D125" s="162">
        <f>+'[1]EXP TOTAL VINO PAIS'!AF205/1000000</f>
        <v>0.24252399999999999</v>
      </c>
      <c r="E125" s="162">
        <f>+'[1]EXP TOTAL VINO PAIS'!AF217/1000000</f>
        <v>1.308883</v>
      </c>
      <c r="F125" s="162">
        <f>+'[1]EXP TOTAL VINO PAIS'!AF229/1000000</f>
        <v>1.2452430000000001</v>
      </c>
      <c r="G125" s="162">
        <f>+'[1]EXP TOTAL VINO PAIS'!AF241/1000000</f>
        <v>0.56718000000000002</v>
      </c>
      <c r="H125" s="226">
        <f>+'[1]EXP TOTAL VINO PAIS'!AF253/1000000</f>
        <v>0.27465299999999998</v>
      </c>
      <c r="I125" s="222"/>
      <c r="J125" s="7"/>
      <c r="K125" s="2"/>
      <c r="L125" s="42" t="s">
        <v>8</v>
      </c>
      <c r="M125" s="6">
        <f>+SUM('[1]EXP TOTAL VINO PAIS'!AF170:AF181)/1000000</f>
        <v>7.6157469999999998</v>
      </c>
      <c r="N125" s="6">
        <f t="shared" ref="N125:S125" si="307">+SUM(C115:C125)+SUM(B126)</f>
        <v>4.9863920000000004</v>
      </c>
      <c r="O125" s="6">
        <f t="shared" si="307"/>
        <v>5.8048660000000005</v>
      </c>
      <c r="P125" s="6">
        <f t="shared" si="307"/>
        <v>8.9029459999999983</v>
      </c>
      <c r="Q125" s="6">
        <f t="shared" si="307"/>
        <v>9.4619549999999997</v>
      </c>
      <c r="R125" s="67">
        <f t="shared" si="307"/>
        <v>10.440315000000002</v>
      </c>
      <c r="S125" s="67">
        <f t="shared" si="307"/>
        <v>8.7775059999999989</v>
      </c>
      <c r="T125" s="67"/>
      <c r="U125" s="78"/>
      <c r="V125" s="7"/>
    </row>
    <row r="126" spans="1:22" x14ac:dyDescent="0.25">
      <c r="A126" s="42" t="s">
        <v>9</v>
      </c>
      <c r="B126" s="162">
        <f>+'[1]EXP TOTAL VINO PAIS'!AF182/1000000</f>
        <v>0.163407</v>
      </c>
      <c r="C126" s="162">
        <f>+'[1]EXP TOTAL VINO PAIS'!AF194/1000000</f>
        <v>0.371724</v>
      </c>
      <c r="D126" s="162">
        <f>+'[1]EXP TOTAL VINO PAIS'!AF206/1000000</f>
        <v>0.192298</v>
      </c>
      <c r="E126" s="162">
        <f>+'[1]EXP TOTAL VINO PAIS'!AF218/1000000</f>
        <v>1.1464989999999999</v>
      </c>
      <c r="F126" s="162">
        <f>+'[1]EXP TOTAL VINO PAIS'!AF230/1000000</f>
        <v>1.6178760000000001</v>
      </c>
      <c r="G126" s="162">
        <f>+'[1]EXP TOTAL VINO PAIS'!AF242/1000000</f>
        <v>0.51423700000000006</v>
      </c>
      <c r="H126" s="226">
        <f>+'[1]EXP TOTAL VINO PAIS'!AF254/1000000</f>
        <v>0.55058399999999996</v>
      </c>
      <c r="I126" s="222"/>
      <c r="J126" s="7"/>
      <c r="K126" s="2"/>
      <c r="L126" s="42" t="s">
        <v>9</v>
      </c>
      <c r="M126" s="6">
        <f>+SUM('[1]EXP TOTAL VINO PAIS'!AF171:AF182)/1000000</f>
        <v>7.4325979999999996</v>
      </c>
      <c r="N126" s="6">
        <f t="shared" ref="N126:S126" si="308">+SUM(C115:C126)</f>
        <v>5.1947090000000005</v>
      </c>
      <c r="O126" s="6">
        <f t="shared" si="308"/>
        <v>5.6254400000000002</v>
      </c>
      <c r="P126" s="6">
        <f t="shared" si="308"/>
        <v>9.8571469999999994</v>
      </c>
      <c r="Q126" s="6">
        <f t="shared" si="308"/>
        <v>9.9333320000000001</v>
      </c>
      <c r="R126" s="67">
        <f t="shared" si="308"/>
        <v>9.3366760000000006</v>
      </c>
      <c r="S126" s="67">
        <f t="shared" si="308"/>
        <v>8.8138529999999999</v>
      </c>
      <c r="T126" s="67"/>
      <c r="U126" s="78"/>
      <c r="V126" s="7"/>
    </row>
    <row r="127" spans="1:22" ht="25.5" x14ac:dyDescent="0.25">
      <c r="A127" s="53" t="s">
        <v>13</v>
      </c>
      <c r="B127" s="163">
        <f>SUM(B115:B126)</f>
        <v>7.4325980000000005</v>
      </c>
      <c r="C127" s="163">
        <f t="shared" ref="C127:F127" si="309">SUM(C115:C126)</f>
        <v>5.1947090000000005</v>
      </c>
      <c r="D127" s="163">
        <f t="shared" si="309"/>
        <v>5.6254400000000002</v>
      </c>
      <c r="E127" s="163">
        <f t="shared" si="309"/>
        <v>9.8571469999999994</v>
      </c>
      <c r="F127" s="163">
        <f t="shared" si="309"/>
        <v>9.9333320000000001</v>
      </c>
      <c r="G127" s="163">
        <f t="shared" ref="G127:H127" si="310">SUM(G115:G126)</f>
        <v>9.3366760000000006</v>
      </c>
      <c r="H127" s="228">
        <f t="shared" si="310"/>
        <v>8.8138529999999999</v>
      </c>
      <c r="I127" s="229"/>
      <c r="J127" s="56"/>
      <c r="K127" s="3"/>
      <c r="L127" s="43" t="s">
        <v>14</v>
      </c>
      <c r="M127" s="46">
        <f>+AVERAGE(M115:M126)</f>
        <v>6.5708199166666672</v>
      </c>
      <c r="N127" s="46">
        <f>+AVERAGE(N115:N126)</f>
        <v>5.9297452499999999</v>
      </c>
      <c r="O127" s="46">
        <f t="shared" ref="O127:T127" si="311">+AVERAGE(O115:O126)</f>
        <v>5.3292065000000006</v>
      </c>
      <c r="P127" s="46">
        <f t="shared" si="311"/>
        <v>7.4435475833333333</v>
      </c>
      <c r="Q127" s="46">
        <f t="shared" si="311"/>
        <v>10.304349666666667</v>
      </c>
      <c r="R127" s="68">
        <f t="shared" si="311"/>
        <v>10.281784499999999</v>
      </c>
      <c r="S127" s="47">
        <f t="shared" si="311"/>
        <v>9.0177702499999999</v>
      </c>
      <c r="T127" s="47">
        <f t="shared" si="311"/>
        <v>8.7371013750000017</v>
      </c>
      <c r="U127" s="79">
        <f>+T127/S127-1</f>
        <v>-3.112397712727244E-2</v>
      </c>
      <c r="V127" s="75">
        <f>+POWER(T127/O127,0.2)-1</f>
        <v>0.10392854969421794</v>
      </c>
    </row>
    <row r="128" spans="1:22" ht="25.5" x14ac:dyDescent="0.25">
      <c r="A128" s="57" t="s">
        <v>15</v>
      </c>
      <c r="B128" s="58">
        <f t="shared" ref="B128:G128" si="312">+B127/B$181</f>
        <v>2.8668730428039621E-2</v>
      </c>
      <c r="C128" s="58">
        <f t="shared" si="312"/>
        <v>2.3145313486703616E-2</v>
      </c>
      <c r="D128" s="58">
        <f t="shared" si="312"/>
        <v>2.0506479166928292E-2</v>
      </c>
      <c r="E128" s="58">
        <f t="shared" si="312"/>
        <v>3.2333284492443735E-2</v>
      </c>
      <c r="F128" s="58">
        <f t="shared" si="312"/>
        <v>2.5413911572286226E-2</v>
      </c>
      <c r="G128" s="58">
        <f t="shared" si="312"/>
        <v>3.2316264550170129E-2</v>
      </c>
      <c r="H128" s="195">
        <f t="shared" ref="H128" si="313">+H127/H$181</f>
        <v>3.5714111910581464E-2</v>
      </c>
      <c r="I128" s="193"/>
      <c r="J128" s="59"/>
      <c r="K128" s="3"/>
      <c r="L128" s="44" t="s">
        <v>15</v>
      </c>
      <c r="M128" s="48">
        <f t="shared" ref="M128:T128" si="314">+M127/M$181</f>
        <v>2.5376967332087622E-2</v>
      </c>
      <c r="N128" s="48">
        <f t="shared" si="314"/>
        <v>2.4650233665085921E-2</v>
      </c>
      <c r="O128" s="48">
        <f t="shared" si="314"/>
        <v>2.2614768398657736E-2</v>
      </c>
      <c r="P128" s="48">
        <f t="shared" si="314"/>
        <v>2.5123840860533816E-2</v>
      </c>
      <c r="Q128" s="48">
        <f t="shared" si="314"/>
        <v>2.7662695185744018E-2</v>
      </c>
      <c r="R128" s="69">
        <f t="shared" si="314"/>
        <v>3.1704557478086245E-2</v>
      </c>
      <c r="S128" s="72">
        <f t="shared" si="314"/>
        <v>3.3322235451268861E-2</v>
      </c>
      <c r="T128" s="72">
        <f t="shared" si="314"/>
        <v>3.946113052804931E-2</v>
      </c>
      <c r="U128" s="72"/>
      <c r="V128" s="76"/>
    </row>
    <row r="129" spans="1:22" ht="26.25" thickBot="1" x14ac:dyDescent="0.3">
      <c r="A129" s="60" t="s">
        <v>12</v>
      </c>
      <c r="B129" s="61"/>
      <c r="C129" s="62">
        <f>+C127/B127-1</f>
        <v>-0.3010910855127642</v>
      </c>
      <c r="D129" s="62">
        <f t="shared" ref="D129:H129" si="315">+D127/C127-1</f>
        <v>8.2917252920230888E-2</v>
      </c>
      <c r="E129" s="62">
        <f t="shared" si="315"/>
        <v>0.75224462442048967</v>
      </c>
      <c r="F129" s="62">
        <f t="shared" si="315"/>
        <v>7.728909795095884E-3</v>
      </c>
      <c r="G129" s="62">
        <f t="shared" si="315"/>
        <v>-6.0066048331013144E-2</v>
      </c>
      <c r="H129" s="196">
        <f t="shared" si="315"/>
        <v>-5.5996695183596512E-2</v>
      </c>
      <c r="I129" s="192"/>
      <c r="J129" s="63"/>
      <c r="K129" s="2"/>
      <c r="L129" s="45" t="s">
        <v>12</v>
      </c>
      <c r="M129" s="49"/>
      <c r="N129" s="50">
        <f>+N127/M127-1</f>
        <v>-9.7563877080332539E-2</v>
      </c>
      <c r="O129" s="50">
        <f t="shared" ref="O129" si="316">+O127/N127-1</f>
        <v>-0.10127564080429918</v>
      </c>
      <c r="P129" s="50">
        <f t="shared" ref="P129" si="317">+P127/O127-1</f>
        <v>0.39674594770034388</v>
      </c>
      <c r="Q129" s="50">
        <f t="shared" ref="Q129" si="318">+Q127/P127-1</f>
        <v>0.38433314912084215</v>
      </c>
      <c r="R129" s="70">
        <f t="shared" ref="R129" si="319">+R127/Q127-1</f>
        <v>-2.1898681039196344E-3</v>
      </c>
      <c r="S129" s="73">
        <f t="shared" ref="S129" si="320">+S127/R127-1</f>
        <v>-0.12293724401634742</v>
      </c>
      <c r="T129" s="73">
        <f t="shared" ref="T129" si="321">+T127/S127-1</f>
        <v>-3.112397712727244E-2</v>
      </c>
      <c r="U129" s="51"/>
      <c r="V129" s="52"/>
    </row>
    <row r="130" spans="1:22" ht="15.75" thickBot="1" x14ac:dyDescent="0.3"/>
    <row r="131" spans="1:22" ht="15.75" thickBot="1" x14ac:dyDescent="0.3">
      <c r="A131" s="274" t="s">
        <v>114</v>
      </c>
      <c r="B131" s="275"/>
      <c r="C131" s="275"/>
      <c r="D131" s="275"/>
      <c r="E131" s="275"/>
      <c r="F131" s="275"/>
      <c r="G131" s="275"/>
      <c r="H131" s="275"/>
      <c r="I131" s="275"/>
      <c r="J131" s="276"/>
      <c r="K131" s="2"/>
      <c r="L131" s="274" t="s">
        <v>115</v>
      </c>
      <c r="M131" s="275"/>
      <c r="N131" s="275"/>
      <c r="O131" s="275"/>
      <c r="P131" s="275"/>
      <c r="Q131" s="275"/>
      <c r="R131" s="275"/>
      <c r="S131" s="275"/>
      <c r="T131" s="275"/>
      <c r="U131" s="275"/>
      <c r="V131" s="276"/>
    </row>
    <row r="132" spans="1:22" ht="38.25" x14ac:dyDescent="0.25">
      <c r="A132" s="38"/>
      <c r="B132" s="39">
        <v>2016</v>
      </c>
      <c r="C132" s="39">
        <f>+B132+1</f>
        <v>2017</v>
      </c>
      <c r="D132" s="39">
        <f t="shared" ref="D132:H132" si="322">+C132+1</f>
        <v>2018</v>
      </c>
      <c r="E132" s="39">
        <f t="shared" si="322"/>
        <v>2019</v>
      </c>
      <c r="F132" s="39">
        <f t="shared" si="322"/>
        <v>2020</v>
      </c>
      <c r="G132" s="39">
        <f t="shared" si="322"/>
        <v>2021</v>
      </c>
      <c r="H132" s="198">
        <f t="shared" si="322"/>
        <v>2022</v>
      </c>
      <c r="I132" s="40">
        <v>2023</v>
      </c>
      <c r="J132" s="41" t="s">
        <v>16</v>
      </c>
      <c r="K132" s="2"/>
      <c r="L132" s="65"/>
      <c r="M132" s="64">
        <v>2016</v>
      </c>
      <c r="N132" s="64">
        <f>+M132+1</f>
        <v>2017</v>
      </c>
      <c r="O132" s="64">
        <f t="shared" ref="O132" si="323">+N132+1</f>
        <v>2018</v>
      </c>
      <c r="P132" s="64">
        <f t="shared" ref="P132" si="324">+O132+1</f>
        <v>2019</v>
      </c>
      <c r="Q132" s="64">
        <f t="shared" ref="Q132" si="325">+P132+1</f>
        <v>2020</v>
      </c>
      <c r="R132" s="66">
        <f t="shared" ref="R132" si="326">+Q132+1</f>
        <v>2021</v>
      </c>
      <c r="S132" s="71">
        <f t="shared" ref="S132" si="327">+R132+1</f>
        <v>2022</v>
      </c>
      <c r="T132" s="71">
        <f t="shared" ref="T132" si="328">+S132+1</f>
        <v>2023</v>
      </c>
      <c r="U132" s="77" t="s">
        <v>16</v>
      </c>
      <c r="V132" s="74" t="s">
        <v>21</v>
      </c>
    </row>
    <row r="133" spans="1:22" x14ac:dyDescent="0.25">
      <c r="A133" s="42" t="s">
        <v>10</v>
      </c>
      <c r="B133" s="162">
        <f>+'[1]EXP TOTAL VINO PAIS'!AG171/1000000</f>
        <v>0.44530900000000001</v>
      </c>
      <c r="C133" s="162">
        <f>+'[1]EXP TOTAL VINO PAIS'!AG183/1000000</f>
        <v>0.81198599999999999</v>
      </c>
      <c r="D133" s="162">
        <f>+'[1]EXP TOTAL VINO PAIS'!AF195/1000000</f>
        <v>0.16439799999999999</v>
      </c>
      <c r="E133" s="162">
        <f>+'[1]EXP TOTAL VINO PAIS'!AG207/1000000</f>
        <v>0.93950699999999998</v>
      </c>
      <c r="F133" s="162">
        <f>+'[1]EXP TOTAL VINO PAIS'!AG219/1000000</f>
        <v>0.920601</v>
      </c>
      <c r="G133" s="162">
        <f>+'[1]EXP TOTAL VINO PAIS'!AG231/1000000</f>
        <v>0.38041799999999998</v>
      </c>
      <c r="H133" s="226">
        <f>+'[1]EXP TOTAL VINO PAIS'!AG243/1000000</f>
        <v>0.96629600000000004</v>
      </c>
      <c r="I133" s="222">
        <f>+'[1]EXP TOTAL VINO PAIS'!AG255/1000000</f>
        <v>0.76510800000000001</v>
      </c>
      <c r="J133" s="7">
        <f>+I133/H133-1</f>
        <v>-0.2082053532250987</v>
      </c>
      <c r="K133" s="2"/>
      <c r="L133" s="42" t="s">
        <v>10</v>
      </c>
      <c r="M133" s="6">
        <f>+SUM('[1]EXP TOTAL VINO PAIS'!AG160:AG171)/1000000</f>
        <v>7.375972</v>
      </c>
      <c r="N133" s="6">
        <f t="shared" ref="N133:T133" si="329">+SUM(C133)+SUM(B134:B144)</f>
        <v>14.354139</v>
      </c>
      <c r="O133" s="6">
        <f t="shared" si="329"/>
        <v>10.541182000000001</v>
      </c>
      <c r="P133" s="6">
        <f t="shared" si="329"/>
        <v>6.4005489999999998</v>
      </c>
      <c r="Q133" s="6">
        <f t="shared" si="329"/>
        <v>11.984876999999997</v>
      </c>
      <c r="R133" s="67">
        <f t="shared" si="329"/>
        <v>14.976700000000001</v>
      </c>
      <c r="S133" s="37">
        <f t="shared" si="329"/>
        <v>12.926758000000001</v>
      </c>
      <c r="T133" s="37">
        <f t="shared" si="329"/>
        <v>8.8647849999999977</v>
      </c>
      <c r="U133" s="78">
        <f t="shared" ref="U133:U140" si="330">+T133/S133-1</f>
        <v>-0.31422983241428382</v>
      </c>
      <c r="V133" s="7">
        <f t="shared" ref="V133:V140" si="331">+POWER(T133/O133,0.2)-1</f>
        <v>-3.4047481720089423E-2</v>
      </c>
    </row>
    <row r="134" spans="1:22" x14ac:dyDescent="0.25">
      <c r="A134" s="42" t="s">
        <v>11</v>
      </c>
      <c r="B134" s="162">
        <f>+'[1]EXP TOTAL VINO PAIS'!AG172/1000000</f>
        <v>0.76211600000000002</v>
      </c>
      <c r="C134" s="162">
        <f>+'[1]EXP TOTAL VINO PAIS'!AG184/1000000</f>
        <v>0.421458</v>
      </c>
      <c r="D134" s="162">
        <f>+'[1]EXP TOTAL VINO PAIS'!AF196/1000000</f>
        <v>0.156504</v>
      </c>
      <c r="E134" s="162">
        <f>+'[1]EXP TOTAL VINO PAIS'!AG208/1000000</f>
        <v>0.398372</v>
      </c>
      <c r="F134" s="162">
        <f>+'[1]EXP TOTAL VINO PAIS'!AG220/1000000</f>
        <v>0.87760499999999997</v>
      </c>
      <c r="G134" s="162">
        <f>+'[1]EXP TOTAL VINO PAIS'!AG232/1000000</f>
        <v>0.81774500000000006</v>
      </c>
      <c r="H134" s="226">
        <f>+'[1]EXP TOTAL VINO PAIS'!AG244/1000000</f>
        <v>0.50188600000000005</v>
      </c>
      <c r="I134" s="222">
        <f>+'[1]EXP TOTAL VINO PAIS'!AG256/1000000</f>
        <v>0.127665</v>
      </c>
      <c r="J134" s="7">
        <f t="shared" ref="J134" si="332">+I134/H134-1</f>
        <v>-0.74562948558039077</v>
      </c>
      <c r="K134" s="2"/>
      <c r="L134" s="42" t="s">
        <v>11</v>
      </c>
      <c r="M134" s="6">
        <f>+SUM('[1]EXP TOTAL VINO PAIS'!AG161:AG172)/1000000</f>
        <v>7.820481</v>
      </c>
      <c r="N134" s="6">
        <f t="shared" ref="N134:T134" si="333">+SUM(C133:C134)+SUM(B135:B144)</f>
        <v>14.013481000000002</v>
      </c>
      <c r="O134" s="6">
        <f t="shared" si="333"/>
        <v>10.276228</v>
      </c>
      <c r="P134" s="6">
        <f t="shared" si="333"/>
        <v>6.642417</v>
      </c>
      <c r="Q134" s="6">
        <f t="shared" si="333"/>
        <v>12.46411</v>
      </c>
      <c r="R134" s="67">
        <f t="shared" si="333"/>
        <v>14.916840000000001</v>
      </c>
      <c r="S134" s="37">
        <f t="shared" si="333"/>
        <v>12.610899000000002</v>
      </c>
      <c r="T134" s="37">
        <f t="shared" si="333"/>
        <v>8.4905639999999991</v>
      </c>
      <c r="U134" s="78">
        <f t="shared" si="330"/>
        <v>-0.32672809448398576</v>
      </c>
      <c r="V134" s="7">
        <f t="shared" si="331"/>
        <v>-3.745606535946433E-2</v>
      </c>
    </row>
    <row r="135" spans="1:22" x14ac:dyDescent="0.25">
      <c r="A135" s="42" t="s">
        <v>0</v>
      </c>
      <c r="B135" s="162">
        <f>+'[1]EXP TOTAL VINO PAIS'!AG173/1000000</f>
        <v>1.479239</v>
      </c>
      <c r="C135" s="162">
        <f>+'[1]EXP TOTAL VINO PAIS'!AG185/1000000</f>
        <v>0.27777499999999999</v>
      </c>
      <c r="D135" s="162">
        <f>+'[1]EXP TOTAL VINO PAIS'!AF197/1000000</f>
        <v>0.25783400000000001</v>
      </c>
      <c r="E135" s="162">
        <f>+'[1]EXP TOTAL VINO PAIS'!AG209/1000000</f>
        <v>0.58266700000000005</v>
      </c>
      <c r="F135" s="162">
        <f>+'[1]EXP TOTAL VINO PAIS'!AG221/1000000</f>
        <v>0.78931099999999998</v>
      </c>
      <c r="G135" s="162">
        <f>+'[1]EXP TOTAL VINO PAIS'!AG233/1000000</f>
        <v>1.465333</v>
      </c>
      <c r="H135" s="226">
        <f>+'[1]EXP TOTAL VINO PAIS'!AG245/1000000</f>
        <v>0.95734799999999998</v>
      </c>
      <c r="I135" s="222">
        <f>+'[1]EXP TOTAL VINO PAIS'!AG257/1000000</f>
        <v>0.25121599999999999</v>
      </c>
      <c r="J135" s="7">
        <f t="shared" ref="J135" si="334">+I135/H135-1</f>
        <v>-0.73759176391448045</v>
      </c>
      <c r="K135" s="2"/>
      <c r="L135" s="42" t="s">
        <v>0</v>
      </c>
      <c r="M135" s="6">
        <f>+SUM('[1]EXP TOTAL VINO PAIS'!AG162:AG173)/1000000</f>
        <v>8.9002300000000005</v>
      </c>
      <c r="N135" s="6">
        <f t="shared" ref="N135:S135" si="335">+SUM(C133:C135)+SUM(B136:B144)</f>
        <v>12.812017000000003</v>
      </c>
      <c r="O135" s="6">
        <f t="shared" si="335"/>
        <v>10.256286999999999</v>
      </c>
      <c r="P135" s="6">
        <f t="shared" si="335"/>
        <v>6.9672499999999999</v>
      </c>
      <c r="Q135" s="6">
        <f t="shared" si="335"/>
        <v>12.670753999999999</v>
      </c>
      <c r="R135" s="67">
        <f t="shared" si="335"/>
        <v>15.592862</v>
      </c>
      <c r="S135" s="37">
        <f t="shared" si="335"/>
        <v>12.102914</v>
      </c>
      <c r="T135" s="37">
        <f t="shared" ref="T135" si="336">+SUM(I133:I135)+SUM(H136:H144)</f>
        <v>7.7844319999999989</v>
      </c>
      <c r="U135" s="78">
        <f t="shared" si="330"/>
        <v>-0.35681340873776357</v>
      </c>
      <c r="V135" s="7">
        <f t="shared" si="331"/>
        <v>-5.3659661070896481E-2</v>
      </c>
    </row>
    <row r="136" spans="1:22" x14ac:dyDescent="0.25">
      <c r="A136" s="42" t="s">
        <v>1</v>
      </c>
      <c r="B136" s="162">
        <f>+'[1]EXP TOTAL VINO PAIS'!AG174/1000000</f>
        <v>1.349688</v>
      </c>
      <c r="C136" s="162">
        <f>+'[1]EXP TOTAL VINO PAIS'!AG186/1000000</f>
        <v>0.97960499999999995</v>
      </c>
      <c r="D136" s="162">
        <f>+'[1]EXP TOTAL VINO PAIS'!AF198/1000000</f>
        <v>0.37347599999999997</v>
      </c>
      <c r="E136" s="162">
        <f>+'[1]EXP TOTAL VINO PAIS'!AG210/1000000</f>
        <v>1.3053239999999999</v>
      </c>
      <c r="F136" s="162">
        <f>+'[1]EXP TOTAL VINO PAIS'!AG222/1000000</f>
        <v>1.211635</v>
      </c>
      <c r="G136" s="162">
        <f>+'[1]EXP TOTAL VINO PAIS'!AG234/1000000</f>
        <v>1.072273</v>
      </c>
      <c r="H136" s="226">
        <f>+'[1]EXP TOTAL VINO PAIS'!AG246/1000000</f>
        <v>0.66969599999999996</v>
      </c>
      <c r="I136" s="222">
        <f>+'[1]EXP TOTAL VINO PAIS'!AG258/1000000</f>
        <v>0.13634599999999999</v>
      </c>
      <c r="J136" s="7">
        <f t="shared" ref="J136" si="337">+I136/H136-1</f>
        <v>-0.7964061305428134</v>
      </c>
      <c r="K136" s="2"/>
      <c r="L136" s="42" t="s">
        <v>1</v>
      </c>
      <c r="M136" s="6">
        <f>+SUM('[1]EXP TOTAL VINO PAIS'!AG163:AG174)/1000000</f>
        <v>9.7178769999999997</v>
      </c>
      <c r="N136" s="6">
        <f t="shared" ref="N136:S136" si="338">+SUM(C133:C136)+SUM(B137:B144)</f>
        <v>12.441934</v>
      </c>
      <c r="O136" s="6">
        <f t="shared" si="338"/>
        <v>9.6501579999999993</v>
      </c>
      <c r="P136" s="6">
        <f t="shared" si="338"/>
        <v>7.8990980000000004</v>
      </c>
      <c r="Q136" s="6">
        <f t="shared" si="338"/>
        <v>12.577065000000001</v>
      </c>
      <c r="R136" s="67">
        <f t="shared" si="338"/>
        <v>15.453499999999998</v>
      </c>
      <c r="S136" s="37">
        <f t="shared" si="338"/>
        <v>11.700337000000001</v>
      </c>
      <c r="T136" s="37">
        <f t="shared" ref="T136" si="339">+SUM(I133:I136)+SUM(H137:H144)</f>
        <v>7.2510819999999994</v>
      </c>
      <c r="U136" s="78">
        <f t="shared" si="330"/>
        <v>-0.38026725213128487</v>
      </c>
      <c r="V136" s="7">
        <f t="shared" si="331"/>
        <v>-5.5561509307691992E-2</v>
      </c>
    </row>
    <row r="137" spans="1:22" x14ac:dyDescent="0.25">
      <c r="A137" s="42" t="s">
        <v>2</v>
      </c>
      <c r="B137" s="162">
        <f>+'[1]EXP TOTAL VINO PAIS'!AG175/1000000</f>
        <v>1.696312</v>
      </c>
      <c r="C137" s="162">
        <f>+'[1]EXP TOTAL VINO PAIS'!AG187/1000000</f>
        <v>1.1898139999999999</v>
      </c>
      <c r="D137" s="162">
        <f>+'[1]EXP TOTAL VINO PAIS'!AF199/1000000</f>
        <v>0.17508499999999999</v>
      </c>
      <c r="E137" s="162">
        <f>+'[1]EXP TOTAL VINO PAIS'!AG211/1000000</f>
        <v>1.419219</v>
      </c>
      <c r="F137" s="162">
        <f>+'[1]EXP TOTAL VINO PAIS'!AG223/1000000</f>
        <v>2.8385539999999998</v>
      </c>
      <c r="G137" s="162">
        <f>+'[1]EXP TOTAL VINO PAIS'!AG235/1000000</f>
        <v>2.603291</v>
      </c>
      <c r="H137" s="226">
        <f>+'[1]EXP TOTAL VINO PAIS'!AG247/1000000</f>
        <v>0.58030800000000005</v>
      </c>
      <c r="I137" s="222">
        <f>+'[1]EXP TOTAL VINO PAIS'!AG259/1000000</f>
        <v>8.9610999999999996E-2</v>
      </c>
      <c r="J137" s="7">
        <f t="shared" ref="J137" si="340">+I137/H137-1</f>
        <v>-0.84558027805923752</v>
      </c>
      <c r="K137" s="2"/>
      <c r="L137" s="42" t="s">
        <v>2</v>
      </c>
      <c r="M137" s="6">
        <f>+SUM('[1]EXP TOTAL VINO PAIS'!AG164:AG175)/1000000</f>
        <v>10.747463</v>
      </c>
      <c r="N137" s="6">
        <f t="shared" ref="N137:S137" si="341">+SUM(C133:C137)+SUM(B138:B144)</f>
        <v>11.935435999999999</v>
      </c>
      <c r="O137" s="6">
        <f t="shared" si="341"/>
        <v>8.6354289999999985</v>
      </c>
      <c r="P137" s="6">
        <f t="shared" si="341"/>
        <v>9.1432320000000011</v>
      </c>
      <c r="Q137" s="6">
        <f t="shared" si="341"/>
        <v>13.9964</v>
      </c>
      <c r="R137" s="67">
        <f t="shared" si="341"/>
        <v>15.218237000000002</v>
      </c>
      <c r="S137" s="37">
        <f t="shared" si="341"/>
        <v>9.6773540000000011</v>
      </c>
      <c r="T137" s="37">
        <f t="shared" ref="T137" si="342">+SUM(I133:I137)+SUM(H138:H144)</f>
        <v>6.7603849999999994</v>
      </c>
      <c r="U137" s="78">
        <f t="shared" si="330"/>
        <v>-0.30142216560435853</v>
      </c>
      <c r="V137" s="7">
        <f t="shared" si="331"/>
        <v>-4.7779554082822417E-2</v>
      </c>
    </row>
    <row r="138" spans="1:22" x14ac:dyDescent="0.25">
      <c r="A138" s="42" t="s">
        <v>3</v>
      </c>
      <c r="B138" s="162">
        <f>+'[1]EXP TOTAL VINO PAIS'!AG176/1000000</f>
        <v>1.663516</v>
      </c>
      <c r="C138" s="162">
        <f>+'[1]EXP TOTAL VINO PAIS'!AG188/1000000</f>
        <v>1.313604</v>
      </c>
      <c r="D138" s="162">
        <f>+'[1]EXP TOTAL VINO PAIS'!AF200/1000000</f>
        <v>0.33412599999999998</v>
      </c>
      <c r="E138" s="162">
        <f>+'[1]EXP TOTAL VINO PAIS'!AG212/1000000</f>
        <v>1.121057</v>
      </c>
      <c r="F138" s="162">
        <f>+'[1]EXP TOTAL VINO PAIS'!AG224/1000000</f>
        <v>3.098033</v>
      </c>
      <c r="G138" s="162">
        <f>+'[1]EXP TOTAL VINO PAIS'!AG236/1000000</f>
        <v>0.96025199999999999</v>
      </c>
      <c r="H138" s="226">
        <f>+'[1]EXP TOTAL VINO PAIS'!AG248/1000000</f>
        <v>0.91093299999999999</v>
      </c>
      <c r="I138" s="222">
        <f>+'[1]EXP TOTAL VINO PAIS'!AG260/1000000</f>
        <v>0.17497699999999999</v>
      </c>
      <c r="J138" s="7">
        <f t="shared" ref="J138" si="343">+I138/H138-1</f>
        <v>-0.80791452280244536</v>
      </c>
      <c r="K138" s="2"/>
      <c r="L138" s="42" t="s">
        <v>3</v>
      </c>
      <c r="M138" s="6">
        <f>+SUM('[1]EXP TOTAL VINO PAIS'!AG165:AG176)/1000000</f>
        <v>11.380547999999999</v>
      </c>
      <c r="N138" s="6">
        <f t="shared" ref="N138:S138" si="344">+SUM(C133:C138)+SUM(B139:B144)</f>
        <v>11.585523999999999</v>
      </c>
      <c r="O138" s="6">
        <f t="shared" si="344"/>
        <v>7.6559509999999991</v>
      </c>
      <c r="P138" s="6">
        <f t="shared" si="344"/>
        <v>9.9301630000000003</v>
      </c>
      <c r="Q138" s="6">
        <f t="shared" si="344"/>
        <v>15.973375999999998</v>
      </c>
      <c r="R138" s="67">
        <f t="shared" si="344"/>
        <v>13.080456000000002</v>
      </c>
      <c r="S138" s="67">
        <f t="shared" si="344"/>
        <v>9.6280350000000006</v>
      </c>
      <c r="T138" s="67">
        <f t="shared" ref="T138" si="345">+SUM(I133:I138)+SUM(H139:H144)</f>
        <v>6.0244290000000005</v>
      </c>
      <c r="U138" s="78">
        <f t="shared" si="330"/>
        <v>-0.37428260283640435</v>
      </c>
      <c r="V138" s="7">
        <f t="shared" si="331"/>
        <v>-4.6801502629410963E-2</v>
      </c>
    </row>
    <row r="139" spans="1:22" x14ac:dyDescent="0.25">
      <c r="A139" s="42" t="s">
        <v>4</v>
      </c>
      <c r="B139" s="162">
        <f>+'[1]EXP TOTAL VINO PAIS'!AG177/1000000</f>
        <v>1.5876349999999999</v>
      </c>
      <c r="C139" s="162">
        <f>+'[1]EXP TOTAL VINO PAIS'!AG189/1000000</f>
        <v>1.6127309999999999</v>
      </c>
      <c r="D139" s="162">
        <f>+'[1]EXP TOTAL VINO PAIS'!AF201/1000000</f>
        <v>0.61346100000000003</v>
      </c>
      <c r="E139" s="162">
        <f>+'[1]EXP TOTAL VINO PAIS'!AG213/1000000</f>
        <v>1.152074</v>
      </c>
      <c r="F139" s="162">
        <f>+'[1]EXP TOTAL VINO PAIS'!AG225/1000000</f>
        <v>1.197282</v>
      </c>
      <c r="G139" s="162">
        <f>+'[1]EXP TOTAL VINO PAIS'!AG237/1000000</f>
        <v>1.6937340000000001</v>
      </c>
      <c r="H139" s="226">
        <f>+'[1]EXP TOTAL VINO PAIS'!AG249/1000000</f>
        <v>2.0288140000000001</v>
      </c>
      <c r="I139" s="222">
        <f>+'[1]EXP TOTAL VINO PAIS'!AG261/1000000</f>
        <v>0.16950699999999999</v>
      </c>
      <c r="J139" s="7">
        <f t="shared" ref="J139:J140" si="346">+I139/H139-1</f>
        <v>-0.9164502019406412</v>
      </c>
      <c r="K139" s="2"/>
      <c r="L139" s="42" t="s">
        <v>4</v>
      </c>
      <c r="M139" s="6">
        <f>+SUM('[1]EXP TOTAL VINO PAIS'!AG166:AG177)/1000000</f>
        <v>12.270777000000001</v>
      </c>
      <c r="N139" s="6">
        <f t="shared" ref="N139:S139" si="347">+SUM(C133:C139)+SUM(B140:B144)</f>
        <v>11.610619999999999</v>
      </c>
      <c r="O139" s="6">
        <f t="shared" si="347"/>
        <v>6.6566809999999998</v>
      </c>
      <c r="P139" s="6">
        <f t="shared" si="347"/>
        <v>10.468776000000002</v>
      </c>
      <c r="Q139" s="6">
        <f t="shared" si="347"/>
        <v>16.018583999999997</v>
      </c>
      <c r="R139" s="67">
        <f t="shared" si="347"/>
        <v>13.576908</v>
      </c>
      <c r="S139" s="67">
        <f t="shared" si="347"/>
        <v>9.9631150000000019</v>
      </c>
      <c r="T139" s="67">
        <f t="shared" ref="T139" si="348">+SUM(I133:I139)+SUM(H140:H144)</f>
        <v>4.1651220000000002</v>
      </c>
      <c r="U139" s="78">
        <f t="shared" si="330"/>
        <v>-0.58194580710952359</v>
      </c>
      <c r="V139" s="7">
        <f t="shared" si="331"/>
        <v>-8.9512482142545591E-2</v>
      </c>
    </row>
    <row r="140" spans="1:22" x14ac:dyDescent="0.25">
      <c r="A140" s="42" t="s">
        <v>5</v>
      </c>
      <c r="B140" s="162">
        <f>+'[1]EXP TOTAL VINO PAIS'!AG178/1000000</f>
        <v>0.97362899999999997</v>
      </c>
      <c r="C140" s="162">
        <f>+'[1]EXP TOTAL VINO PAIS'!AG190/1000000</f>
        <v>0.87273500000000004</v>
      </c>
      <c r="D140" s="162">
        <f>+'[1]EXP TOTAL VINO PAIS'!AF202/1000000</f>
        <v>0.58565299999999998</v>
      </c>
      <c r="E140" s="162">
        <f>+'[1]EXP TOTAL VINO PAIS'!AG214/1000000</f>
        <v>0.42234699999999997</v>
      </c>
      <c r="F140" s="162">
        <f>+'[1]EXP TOTAL VINO PAIS'!AG226/1000000</f>
        <v>1.1278809999999999</v>
      </c>
      <c r="G140" s="162">
        <f>+'[1]EXP TOTAL VINO PAIS'!AG238/1000000</f>
        <v>0.73524599999999996</v>
      </c>
      <c r="H140" s="226">
        <f>+'[1]EXP TOTAL VINO PAIS'!AG250/1000000</f>
        <v>0.70379000000000003</v>
      </c>
      <c r="I140" s="222">
        <f>+'[1]EXP TOTAL VINO PAIS'!AG262/1000000</f>
        <v>0.23638400000000001</v>
      </c>
      <c r="J140" s="7">
        <f t="shared" si="346"/>
        <v>-0.66412708336293491</v>
      </c>
      <c r="K140" s="2"/>
      <c r="L140" s="42" t="s">
        <v>5</v>
      </c>
      <c r="M140" s="6">
        <f>+SUM('[1]EXP TOTAL VINO PAIS'!AG167:AG178)/1000000</f>
        <v>12.330978</v>
      </c>
      <c r="N140" s="6">
        <f t="shared" ref="N140:S140" si="349">+SUM(C133:C140)+SUM(B141:B144)</f>
        <v>11.509726000000001</v>
      </c>
      <c r="O140" s="6">
        <f t="shared" si="349"/>
        <v>6.3695989999999991</v>
      </c>
      <c r="P140" s="6">
        <f t="shared" si="349"/>
        <v>10.305470000000001</v>
      </c>
      <c r="Q140" s="6">
        <f t="shared" si="349"/>
        <v>16.724117999999997</v>
      </c>
      <c r="R140" s="67">
        <f t="shared" si="349"/>
        <v>13.184272999999999</v>
      </c>
      <c r="S140" s="67">
        <f t="shared" si="349"/>
        <v>9.9316590000000016</v>
      </c>
      <c r="T140" s="67">
        <f t="shared" ref="T140" si="350">+SUM(I133:I140)+SUM(H141:H144)</f>
        <v>3.6977159999999998</v>
      </c>
      <c r="U140" s="78">
        <f t="shared" si="330"/>
        <v>-0.62768395491629358</v>
      </c>
      <c r="V140" s="7">
        <f t="shared" si="331"/>
        <v>-0.1030581416385683</v>
      </c>
    </row>
    <row r="141" spans="1:22" x14ac:dyDescent="0.25">
      <c r="A141" s="42" t="s">
        <v>6</v>
      </c>
      <c r="B141" s="162">
        <f>+'[1]EXP TOTAL VINO PAIS'!AG179/1000000</f>
        <v>1.271541</v>
      </c>
      <c r="C141" s="162">
        <f>+'[1]EXP TOTAL VINO PAIS'!AG191/1000000</f>
        <v>0.908385</v>
      </c>
      <c r="D141" s="162">
        <f>+'[1]EXP TOTAL VINO PAIS'!AF203/1000000</f>
        <v>1.9246540000000001</v>
      </c>
      <c r="E141" s="162">
        <f>+'[1]EXP TOTAL VINO PAIS'!AG215/1000000</f>
        <v>1.6913689999999999</v>
      </c>
      <c r="F141" s="162">
        <f>+'[1]EXP TOTAL VINO PAIS'!AG227/1000000</f>
        <v>1.1667940000000001</v>
      </c>
      <c r="G141" s="162">
        <f>+'[1]EXP TOTAL VINO PAIS'!AG239/1000000</f>
        <v>0.433923</v>
      </c>
      <c r="H141" s="226">
        <f>+'[1]EXP TOTAL VINO PAIS'!AG251/1000000</f>
        <v>0.46863500000000002</v>
      </c>
      <c r="I141" s="222"/>
      <c r="J141" s="7"/>
      <c r="K141" s="2"/>
      <c r="L141" s="42" t="s">
        <v>6</v>
      </c>
      <c r="M141" s="6">
        <f>+SUM('[1]EXP TOTAL VINO PAIS'!AG168:AG179)/1000000</f>
        <v>13.045858000000001</v>
      </c>
      <c r="N141" s="6">
        <f t="shared" ref="N141:S141" si="351">+SUM(C133:C141)+SUM(B142:B144)</f>
        <v>11.146570000000001</v>
      </c>
      <c r="O141" s="6">
        <f t="shared" si="351"/>
        <v>7.3858680000000003</v>
      </c>
      <c r="P141" s="6">
        <f t="shared" si="351"/>
        <v>10.072185000000001</v>
      </c>
      <c r="Q141" s="6">
        <f t="shared" si="351"/>
        <v>16.199542999999998</v>
      </c>
      <c r="R141" s="67">
        <f t="shared" si="351"/>
        <v>12.451402</v>
      </c>
      <c r="S141" s="67">
        <f t="shared" si="351"/>
        <v>9.9663710000000005</v>
      </c>
      <c r="T141" s="67"/>
      <c r="U141" s="78"/>
      <c r="V141" s="7"/>
    </row>
    <row r="142" spans="1:22" x14ac:dyDescent="0.25">
      <c r="A142" s="42" t="s">
        <v>7</v>
      </c>
      <c r="B142" s="162">
        <f>+'[1]EXP TOTAL VINO PAIS'!AG180/1000000</f>
        <v>1.522384</v>
      </c>
      <c r="C142" s="162">
        <f>+'[1]EXP TOTAL VINO PAIS'!AG192/1000000</f>
        <v>0.832457</v>
      </c>
      <c r="D142" s="162">
        <f>+'[1]EXP TOTAL VINO PAIS'!AF204/1000000</f>
        <v>0.60542700000000005</v>
      </c>
      <c r="E142" s="162">
        <f>+'[1]EXP TOTAL VINO PAIS'!AG216/1000000</f>
        <v>1.073761</v>
      </c>
      <c r="F142" s="162">
        <f>+'[1]EXP TOTAL VINO PAIS'!AG228/1000000</f>
        <v>1.020132</v>
      </c>
      <c r="G142" s="162">
        <f>+'[1]EXP TOTAL VINO PAIS'!AG240/1000000</f>
        <v>0.53995800000000005</v>
      </c>
      <c r="H142" s="226">
        <f>+'[1]EXP TOTAL VINO PAIS'!AG252/1000000</f>
        <v>0.20299500000000001</v>
      </c>
      <c r="I142" s="222"/>
      <c r="J142" s="7"/>
      <c r="K142" s="2"/>
      <c r="L142" s="42" t="s">
        <v>7</v>
      </c>
      <c r="M142" s="6">
        <f>+SUM('[1]EXP TOTAL VINO PAIS'!AG169:AG180)/1000000</f>
        <v>14.150966</v>
      </c>
      <c r="N142" s="6">
        <f t="shared" ref="N142:S142" si="352">+SUM(C133:C142)+SUM(B143:B144)</f>
        <v>10.456643000000001</v>
      </c>
      <c r="O142" s="6">
        <f t="shared" si="352"/>
        <v>7.1588379999999994</v>
      </c>
      <c r="P142" s="6">
        <f t="shared" si="352"/>
        <v>10.540519000000002</v>
      </c>
      <c r="Q142" s="6">
        <f t="shared" si="352"/>
        <v>16.145913999999998</v>
      </c>
      <c r="R142" s="67">
        <f t="shared" si="352"/>
        <v>11.971228</v>
      </c>
      <c r="S142" s="67">
        <f t="shared" si="352"/>
        <v>9.6294080000000015</v>
      </c>
      <c r="T142" s="67"/>
      <c r="U142" s="78"/>
      <c r="V142" s="7"/>
    </row>
    <row r="143" spans="1:22" x14ac:dyDescent="0.25">
      <c r="A143" s="42" t="s">
        <v>8</v>
      </c>
      <c r="B143" s="162">
        <f>+'[1]EXP TOTAL VINO PAIS'!AG181/1000000</f>
        <v>0.59547499999999998</v>
      </c>
      <c r="C143" s="162">
        <f>+'[1]EXP TOTAL VINO PAIS'!AG193/1000000</f>
        <v>0.73042700000000005</v>
      </c>
      <c r="D143" s="162">
        <f>+'[1]EXP TOTAL VINO PAIS'!AF205/1000000</f>
        <v>0.24252399999999999</v>
      </c>
      <c r="E143" s="162">
        <f>+'[1]EXP TOTAL VINO PAIS'!AG217/1000000</f>
        <v>1.0930150000000001</v>
      </c>
      <c r="F143" s="162">
        <f>+'[1]EXP TOTAL VINO PAIS'!AG229/1000000</f>
        <v>0.60978399999999999</v>
      </c>
      <c r="G143" s="162">
        <f>+'[1]EXP TOTAL VINO PAIS'!AG241/1000000</f>
        <v>0.71792400000000001</v>
      </c>
      <c r="H143" s="226">
        <f>+'[1]EXP TOTAL VINO PAIS'!AG253/1000000</f>
        <v>0.16878399999999999</v>
      </c>
      <c r="I143" s="222"/>
      <c r="J143" s="7"/>
      <c r="K143" s="2"/>
      <c r="L143" s="42" t="s">
        <v>8</v>
      </c>
      <c r="M143" s="6">
        <f>+SUM('[1]EXP TOTAL VINO PAIS'!AG170:AG181)/1000000</f>
        <v>13.953391</v>
      </c>
      <c r="N143" s="6">
        <f t="shared" ref="N143:S143" si="353">+SUM(C133:C143)+SUM(B144)</f>
        <v>10.591595000000002</v>
      </c>
      <c r="O143" s="6">
        <f t="shared" si="353"/>
        <v>6.6709350000000001</v>
      </c>
      <c r="P143" s="6">
        <f t="shared" si="353"/>
        <v>11.39101</v>
      </c>
      <c r="Q143" s="6">
        <f t="shared" si="353"/>
        <v>15.662682999999998</v>
      </c>
      <c r="R143" s="67">
        <f t="shared" si="353"/>
        <v>12.079368000000001</v>
      </c>
      <c r="S143" s="67">
        <f t="shared" si="353"/>
        <v>9.0802680000000002</v>
      </c>
      <c r="T143" s="67"/>
      <c r="U143" s="78"/>
      <c r="V143" s="7"/>
    </row>
    <row r="144" spans="1:22" x14ac:dyDescent="0.25">
      <c r="A144" s="42" t="s">
        <v>9</v>
      </c>
      <c r="B144" s="162">
        <f>+'[1]EXP TOTAL VINO PAIS'!AG182/1000000</f>
        <v>0.64061800000000002</v>
      </c>
      <c r="C144" s="162">
        <f>+'[1]EXP TOTAL VINO PAIS'!AG194/1000000</f>
        <v>1.2377929999999999</v>
      </c>
      <c r="D144" s="162">
        <f>+'[1]EXP TOTAL VINO PAIS'!AF206/1000000</f>
        <v>0.192298</v>
      </c>
      <c r="E144" s="162">
        <f>+'[1]EXP TOTAL VINO PAIS'!AG218/1000000</f>
        <v>0.80507099999999998</v>
      </c>
      <c r="F144" s="162">
        <f>+'[1]EXP TOTAL VINO PAIS'!AG230/1000000</f>
        <v>0.65927100000000005</v>
      </c>
      <c r="G144" s="162">
        <f>+'[1]EXP TOTAL VINO PAIS'!AG242/1000000</f>
        <v>0.92078300000000002</v>
      </c>
      <c r="H144" s="226">
        <f>+'[1]EXP TOTAL VINO PAIS'!AG254/1000000</f>
        <v>0.90648799999999996</v>
      </c>
      <c r="I144" s="222"/>
      <c r="J144" s="7"/>
      <c r="K144" s="2"/>
      <c r="L144" s="42" t="s">
        <v>9</v>
      </c>
      <c r="M144" s="6">
        <f>+SUM('[1]EXP TOTAL VINO PAIS'!AG171:AG182)/1000000</f>
        <v>13.987462000000001</v>
      </c>
      <c r="N144" s="6">
        <f t="shared" ref="N144:S144" si="354">+SUM(C133:C144)</f>
        <v>11.188770000000002</v>
      </c>
      <c r="O144" s="6">
        <f t="shared" si="354"/>
        <v>5.6254400000000002</v>
      </c>
      <c r="P144" s="6">
        <f t="shared" si="354"/>
        <v>12.003783</v>
      </c>
      <c r="Q144" s="6">
        <f t="shared" si="354"/>
        <v>15.516882999999998</v>
      </c>
      <c r="R144" s="67">
        <f t="shared" si="354"/>
        <v>12.34088</v>
      </c>
      <c r="S144" s="67">
        <f t="shared" si="354"/>
        <v>9.0659729999999996</v>
      </c>
      <c r="T144" s="67"/>
      <c r="U144" s="78"/>
      <c r="V144" s="7"/>
    </row>
    <row r="145" spans="1:22" ht="25.5" x14ac:dyDescent="0.25">
      <c r="A145" s="53" t="s">
        <v>13</v>
      </c>
      <c r="B145" s="163">
        <f>SUM(B133:B144)</f>
        <v>13.987462000000003</v>
      </c>
      <c r="C145" s="163">
        <f t="shared" ref="C145:F145" si="355">SUM(C133:C144)</f>
        <v>11.188770000000002</v>
      </c>
      <c r="D145" s="163">
        <f t="shared" si="355"/>
        <v>5.6254400000000002</v>
      </c>
      <c r="E145" s="163">
        <f t="shared" si="355"/>
        <v>12.003783</v>
      </c>
      <c r="F145" s="163">
        <f t="shared" si="355"/>
        <v>15.516882999999998</v>
      </c>
      <c r="G145" s="163">
        <f t="shared" ref="G145" si="356">SUM(G133:G144)</f>
        <v>12.34088</v>
      </c>
      <c r="H145" s="228">
        <f t="shared" ref="H145" si="357">SUM(H133:H144)</f>
        <v>9.0659729999999996</v>
      </c>
      <c r="I145" s="229"/>
      <c r="J145" s="56"/>
      <c r="K145" s="3"/>
      <c r="L145" s="43" t="s">
        <v>14</v>
      </c>
      <c r="M145" s="46">
        <f t="shared" ref="M145" si="358">+AVERAGE(M133:M144)</f>
        <v>11.306833583333331</v>
      </c>
      <c r="N145" s="46">
        <f>+AVERAGE(N133:N144)</f>
        <v>11.970537916666666</v>
      </c>
      <c r="O145" s="46">
        <f t="shared" ref="O145:T145" si="359">+AVERAGE(O133:O144)</f>
        <v>8.0735496666666666</v>
      </c>
      <c r="P145" s="46">
        <f t="shared" si="359"/>
        <v>9.3137043333333338</v>
      </c>
      <c r="Q145" s="46">
        <f t="shared" si="359"/>
        <v>14.661192249999999</v>
      </c>
      <c r="R145" s="68">
        <f t="shared" si="359"/>
        <v>13.736887833333332</v>
      </c>
      <c r="S145" s="47">
        <f t="shared" si="359"/>
        <v>10.523590916666667</v>
      </c>
      <c r="T145" s="47">
        <f t="shared" si="359"/>
        <v>6.6298143749999987</v>
      </c>
      <c r="U145" s="79">
        <f>+T145/S145-1</f>
        <v>-0.37000455191582238</v>
      </c>
      <c r="V145" s="75">
        <f>+POWER(T145/O145,0.2)-1</f>
        <v>-3.8637074994382958E-2</v>
      </c>
    </row>
    <row r="146" spans="1:22" ht="25.5" x14ac:dyDescent="0.25">
      <c r="A146" s="57" t="s">
        <v>15</v>
      </c>
      <c r="B146" s="58">
        <f t="shared" ref="B146:G146" si="360">+B145/B$181</f>
        <v>5.395189911393674E-2</v>
      </c>
      <c r="C146" s="58">
        <f t="shared" si="360"/>
        <v>4.9852184055088518E-2</v>
      </c>
      <c r="D146" s="58">
        <f t="shared" si="360"/>
        <v>2.0506479166928292E-2</v>
      </c>
      <c r="E146" s="58">
        <f t="shared" si="360"/>
        <v>3.9374651785608936E-2</v>
      </c>
      <c r="F146" s="58">
        <f t="shared" si="360"/>
        <v>3.9699135440103214E-2</v>
      </c>
      <c r="G146" s="58">
        <f t="shared" si="360"/>
        <v>4.2714467425227512E-2</v>
      </c>
      <c r="H146" s="195">
        <f t="shared" ref="H146" si="361">+H145/H$181</f>
        <v>3.6735713007728849E-2</v>
      </c>
      <c r="I146" s="193"/>
      <c r="J146" s="59"/>
      <c r="K146" s="3"/>
      <c r="L146" s="44" t="s">
        <v>15</v>
      </c>
      <c r="M146" s="48">
        <f t="shared" ref="M146:T146" si="362">+M145/M$181</f>
        <v>4.3667784251065031E-2</v>
      </c>
      <c r="N146" s="48">
        <f t="shared" si="362"/>
        <v>4.9762096734696004E-2</v>
      </c>
      <c r="O146" s="48">
        <f t="shared" si="362"/>
        <v>3.426053313316476E-2</v>
      </c>
      <c r="P146" s="48">
        <f t="shared" si="362"/>
        <v>3.143608915951121E-2</v>
      </c>
      <c r="Q146" s="48">
        <f t="shared" si="362"/>
        <v>3.9358921755470559E-2</v>
      </c>
      <c r="R146" s="69">
        <f t="shared" si="362"/>
        <v>4.2358595424942067E-2</v>
      </c>
      <c r="S146" s="72">
        <f t="shared" si="362"/>
        <v>3.8886505709989777E-2</v>
      </c>
      <c r="T146" s="72">
        <f t="shared" si="362"/>
        <v>2.9943565857802872E-2</v>
      </c>
      <c r="U146" s="72"/>
      <c r="V146" s="76"/>
    </row>
    <row r="147" spans="1:22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H147" si="363">+D145/C145-1</f>
        <v>-0.49722444915750352</v>
      </c>
      <c r="E147" s="62">
        <f t="shared" si="363"/>
        <v>1.1338389530418955</v>
      </c>
      <c r="F147" s="62">
        <f t="shared" si="363"/>
        <v>0.29266607035465375</v>
      </c>
      <c r="G147" s="62">
        <f t="shared" si="363"/>
        <v>-0.20468047609819562</v>
      </c>
      <c r="H147" s="196">
        <f t="shared" si="363"/>
        <v>-0.26537062186813265</v>
      </c>
      <c r="I147" s="192"/>
      <c r="J147" s="63"/>
      <c r="K147" s="2"/>
      <c r="L147" s="45" t="s">
        <v>12</v>
      </c>
      <c r="M147" s="49"/>
      <c r="N147" s="50">
        <f>+N145/M145-1</f>
        <v>5.8699398769931355E-2</v>
      </c>
      <c r="O147" s="50">
        <f t="shared" ref="O147" si="364">+O145/N145-1</f>
        <v>-0.32554829842476796</v>
      </c>
      <c r="P147" s="50">
        <f t="shared" ref="P147" si="365">+P145/O145-1</f>
        <v>0.15360711432629248</v>
      </c>
      <c r="Q147" s="50">
        <f t="shared" ref="Q147" si="366">+Q145/P145-1</f>
        <v>0.57415263844357223</v>
      </c>
      <c r="R147" s="70">
        <f t="shared" ref="R147" si="367">+R145/Q145-1</f>
        <v>-6.3044287320266679E-2</v>
      </c>
      <c r="S147" s="73">
        <f t="shared" ref="S147" si="368">+S145/R145-1</f>
        <v>-0.23391738766836401</v>
      </c>
      <c r="T147" s="73">
        <f t="shared" ref="T147" si="369">+T145/S145-1</f>
        <v>-0.37000455191582238</v>
      </c>
      <c r="U147" s="51"/>
      <c r="V147" s="52"/>
    </row>
    <row r="148" spans="1:22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2" ht="15.75" thickBot="1" x14ac:dyDescent="0.3">
      <c r="A149" s="274" t="s">
        <v>116</v>
      </c>
      <c r="B149" s="275"/>
      <c r="C149" s="275"/>
      <c r="D149" s="275"/>
      <c r="E149" s="275"/>
      <c r="F149" s="275"/>
      <c r="G149" s="275"/>
      <c r="H149" s="275"/>
      <c r="I149" s="275"/>
      <c r="J149" s="276"/>
      <c r="K149" s="2"/>
      <c r="L149" s="274" t="s">
        <v>117</v>
      </c>
      <c r="M149" s="275"/>
      <c r="N149" s="275"/>
      <c r="O149" s="275"/>
      <c r="P149" s="275"/>
      <c r="Q149" s="275"/>
      <c r="R149" s="275"/>
      <c r="S149" s="275"/>
      <c r="T149" s="275"/>
      <c r="U149" s="275"/>
      <c r="V149" s="276"/>
    </row>
    <row r="150" spans="1:22" ht="38.25" x14ac:dyDescent="0.25">
      <c r="A150" s="38"/>
      <c r="B150" s="39">
        <v>2016</v>
      </c>
      <c r="C150" s="39">
        <f>+B150+1</f>
        <v>2017</v>
      </c>
      <c r="D150" s="39">
        <f t="shared" ref="D150:H150" si="370">+C150+1</f>
        <v>2018</v>
      </c>
      <c r="E150" s="39">
        <f t="shared" si="370"/>
        <v>2019</v>
      </c>
      <c r="F150" s="39">
        <f t="shared" si="370"/>
        <v>2020</v>
      </c>
      <c r="G150" s="39">
        <f t="shared" si="370"/>
        <v>2021</v>
      </c>
      <c r="H150" s="198">
        <f t="shared" si="370"/>
        <v>2022</v>
      </c>
      <c r="I150" s="40">
        <v>2023</v>
      </c>
      <c r="J150" s="41" t="s">
        <v>16</v>
      </c>
      <c r="K150" s="2"/>
      <c r="L150" s="65"/>
      <c r="M150" s="64">
        <v>2016</v>
      </c>
      <c r="N150" s="64">
        <f>+M150+1</f>
        <v>2017</v>
      </c>
      <c r="O150" s="64">
        <f t="shared" ref="O150" si="371">+N150+1</f>
        <v>2018</v>
      </c>
      <c r="P150" s="64">
        <f t="shared" ref="P150" si="372">+O150+1</f>
        <v>2019</v>
      </c>
      <c r="Q150" s="64">
        <f t="shared" ref="Q150" si="373">+P150+1</f>
        <v>2020</v>
      </c>
      <c r="R150" s="66">
        <f t="shared" ref="R150" si="374">+Q150+1</f>
        <v>2021</v>
      </c>
      <c r="S150" s="71">
        <f t="shared" ref="S150" si="375">+R150+1</f>
        <v>2022</v>
      </c>
      <c r="T150" s="71">
        <f t="shared" ref="T150" si="376">+S150+1</f>
        <v>2023</v>
      </c>
      <c r="U150" s="77" t="s">
        <v>16</v>
      </c>
      <c r="V150" s="74" t="s">
        <v>21</v>
      </c>
    </row>
    <row r="151" spans="1:22" x14ac:dyDescent="0.25">
      <c r="A151" s="42" t="s">
        <v>10</v>
      </c>
      <c r="B151" s="162">
        <f>+'[1]EXP TOTAL VINO PAIS'!AH171/1000000</f>
        <v>0.181892</v>
      </c>
      <c r="C151" s="162">
        <f>+'[1]EXP TOTAL VINO PAIS'!AH183/1000000</f>
        <v>0.17599999999999999</v>
      </c>
      <c r="D151" s="162">
        <f>+'[1]EXP TOTAL VINO PAIS'!AH195/1000000</f>
        <v>0.18096200000000001</v>
      </c>
      <c r="E151" s="162">
        <f>+'[1]EXP TOTAL VINO PAIS'!AH207/1000000</f>
        <v>0.133074</v>
      </c>
      <c r="F151" s="162">
        <f>+'[1]EXP TOTAL VINO PAIS'!AH219/1000000</f>
        <v>0.18392700000000001</v>
      </c>
      <c r="G151" s="162">
        <f>+'[1]EXP TOTAL VINO PAIS'!AH231/1000000</f>
        <v>0.33075900000000003</v>
      </c>
      <c r="H151" s="226">
        <f>+'[1]EXP TOTAL VINO PAIS'!AH243/1000000</f>
        <v>0.11075400000000001</v>
      </c>
      <c r="I151" s="222">
        <f>+'[1]EXP TOTAL VINO PAIS'!AH255/1000000</f>
        <v>0.23705100000000001</v>
      </c>
      <c r="J151" s="7">
        <f>+I151/H151-1</f>
        <v>1.140338046481391</v>
      </c>
      <c r="K151" s="2"/>
      <c r="L151" s="42" t="s">
        <v>10</v>
      </c>
      <c r="M151" s="6">
        <f>+SUM('[1]EXP TOTAL VINO PAIS'!AH160:AH171)/1000000</f>
        <v>3.419038</v>
      </c>
      <c r="N151" s="6">
        <f t="shared" ref="N151:T151" si="377">+SUM(C151)+SUM(B152:B162)</f>
        <v>3.1882619999999999</v>
      </c>
      <c r="O151" s="6">
        <f t="shared" si="377"/>
        <v>3.3423980000000002</v>
      </c>
      <c r="P151" s="6">
        <f t="shared" si="377"/>
        <v>3.1442750000000004</v>
      </c>
      <c r="Q151" s="6">
        <f t="shared" si="377"/>
        <v>2.4815610000000001</v>
      </c>
      <c r="R151" s="67">
        <f t="shared" si="377"/>
        <v>2.6418430000000002</v>
      </c>
      <c r="S151" s="37">
        <f t="shared" si="377"/>
        <v>2.6484890000000001</v>
      </c>
      <c r="T151" s="37">
        <f t="shared" si="377"/>
        <v>2.2045909999999997</v>
      </c>
      <c r="U151" s="78">
        <f t="shared" ref="U151:U158" si="378">+T151/S151-1</f>
        <v>-0.16760424528854012</v>
      </c>
      <c r="V151" s="7">
        <f t="shared" ref="V151:V158" si="379">+POWER(T151/O151,0.2)-1</f>
        <v>-7.9859866812599489E-2</v>
      </c>
    </row>
    <row r="152" spans="1:22" x14ac:dyDescent="0.25">
      <c r="A152" s="42" t="s">
        <v>11</v>
      </c>
      <c r="B152" s="162">
        <f>+'[1]EXP TOTAL VINO PAIS'!AH172/1000000</f>
        <v>0.24179200000000001</v>
      </c>
      <c r="C152" s="162">
        <f>+'[1]EXP TOTAL VINO PAIS'!AH184/1000000</f>
        <v>0.21940100000000001</v>
      </c>
      <c r="D152" s="162">
        <f>+'[1]EXP TOTAL VINO PAIS'!AH196/1000000</f>
        <v>0.246083</v>
      </c>
      <c r="E152" s="162">
        <f>+'[1]EXP TOTAL VINO PAIS'!AH208/1000000</f>
        <v>0.17127899999999999</v>
      </c>
      <c r="F152" s="162">
        <f>+'[1]EXP TOTAL VINO PAIS'!AH220/1000000</f>
        <v>0.17269499999999999</v>
      </c>
      <c r="G152" s="162">
        <f>+'[1]EXP TOTAL VINO PAIS'!AH232/1000000</f>
        <v>0.21981600000000001</v>
      </c>
      <c r="H152" s="226">
        <f>+'[1]EXP TOTAL VINO PAIS'!AH244/1000000</f>
        <v>0.30117100000000002</v>
      </c>
      <c r="I152" s="222">
        <f>+'[1]EXP TOTAL VINO PAIS'!AH256/1000000</f>
        <v>0.151472</v>
      </c>
      <c r="J152" s="7">
        <f t="shared" ref="J152" si="380">+I152/H152-1</f>
        <v>-0.49705648950264136</v>
      </c>
      <c r="K152" s="2"/>
      <c r="L152" s="42" t="s">
        <v>11</v>
      </c>
      <c r="M152" s="6">
        <f>+SUM('[1]EXP TOTAL VINO PAIS'!AH161:AH172)/1000000</f>
        <v>3.3105730000000002</v>
      </c>
      <c r="N152" s="6">
        <f t="shared" ref="N152:T152" si="381">+SUM(C151:C152)+SUM(B153:B162)</f>
        <v>3.1658709999999997</v>
      </c>
      <c r="O152" s="6">
        <f t="shared" si="381"/>
        <v>3.3690800000000003</v>
      </c>
      <c r="P152" s="6">
        <f t="shared" si="381"/>
        <v>3.0694710000000001</v>
      </c>
      <c r="Q152" s="6">
        <f t="shared" si="381"/>
        <v>2.482977</v>
      </c>
      <c r="R152" s="67">
        <f t="shared" si="381"/>
        <v>2.6889640000000004</v>
      </c>
      <c r="S152" s="37">
        <f t="shared" si="381"/>
        <v>2.7298440000000004</v>
      </c>
      <c r="T152" s="37">
        <f t="shared" si="381"/>
        <v>2.0548919999999997</v>
      </c>
      <c r="U152" s="78">
        <f t="shared" si="378"/>
        <v>-0.2472492933662146</v>
      </c>
      <c r="V152" s="7">
        <f t="shared" si="379"/>
        <v>-9.4151570821880859E-2</v>
      </c>
    </row>
    <row r="153" spans="1:22" x14ac:dyDescent="0.25">
      <c r="A153" s="42" t="s">
        <v>0</v>
      </c>
      <c r="B153" s="162">
        <f>+'[1]EXP TOTAL VINO PAIS'!AH173/1000000</f>
        <v>0.33032699999999998</v>
      </c>
      <c r="C153" s="162">
        <f>+'[1]EXP TOTAL VINO PAIS'!AH185/1000000</f>
        <v>0.36799799999999999</v>
      </c>
      <c r="D153" s="162">
        <f>+'[1]EXP TOTAL VINO PAIS'!AH197/1000000</f>
        <v>0.35133900000000001</v>
      </c>
      <c r="E153" s="162">
        <f>+'[1]EXP TOTAL VINO PAIS'!AH209/1000000</f>
        <v>0.15518100000000001</v>
      </c>
      <c r="F153" s="162">
        <f>+'[1]EXP TOTAL VINO PAIS'!AH221/1000000</f>
        <v>0.100121</v>
      </c>
      <c r="G153" s="162">
        <f>+'[1]EXP TOTAL VINO PAIS'!AH233/1000000</f>
        <v>0.19831499999999999</v>
      </c>
      <c r="H153" s="226">
        <f>+'[1]EXP TOTAL VINO PAIS'!AH245/1000000</f>
        <v>0.11013299999999999</v>
      </c>
      <c r="I153" s="222">
        <f>+'[1]EXP TOTAL VINO PAIS'!AH257/1000000</f>
        <v>0.20647499999999999</v>
      </c>
      <c r="J153" s="7">
        <f t="shared" ref="J153" si="382">+I153/H153-1</f>
        <v>0.87477867669091003</v>
      </c>
      <c r="K153" s="2"/>
      <c r="L153" s="42" t="s">
        <v>0</v>
      </c>
      <c r="M153" s="6">
        <f>+SUM('[1]EXP TOTAL VINO PAIS'!AH162:AH173)/1000000</f>
        <v>3.218893</v>
      </c>
      <c r="N153" s="6">
        <f t="shared" ref="N153:S153" si="383">+SUM(C151:C153)+SUM(B154:B162)</f>
        <v>3.2035419999999997</v>
      </c>
      <c r="O153" s="6">
        <f t="shared" si="383"/>
        <v>3.3524210000000001</v>
      </c>
      <c r="P153" s="6">
        <f t="shared" si="383"/>
        <v>2.8733130000000005</v>
      </c>
      <c r="Q153" s="6">
        <f t="shared" si="383"/>
        <v>2.4279169999999999</v>
      </c>
      <c r="R153" s="67">
        <f t="shared" si="383"/>
        <v>2.7871579999999998</v>
      </c>
      <c r="S153" s="37">
        <f t="shared" si="383"/>
        <v>2.6416620000000002</v>
      </c>
      <c r="T153" s="37">
        <f t="shared" ref="T153" si="384">+SUM(I151:I153)+SUM(H154:H162)</f>
        <v>2.1512340000000001</v>
      </c>
      <c r="U153" s="78">
        <f t="shared" si="378"/>
        <v>-0.18565130588243317</v>
      </c>
      <c r="V153" s="7">
        <f t="shared" si="379"/>
        <v>-8.4905763301470039E-2</v>
      </c>
    </row>
    <row r="154" spans="1:22" x14ac:dyDescent="0.25">
      <c r="A154" s="42" t="s">
        <v>1</v>
      </c>
      <c r="B154" s="162">
        <f>+'[1]EXP TOTAL VINO PAIS'!AH174/1000000</f>
        <v>0.34127800000000003</v>
      </c>
      <c r="C154" s="162">
        <f>+'[1]EXP TOTAL VINO PAIS'!AH186/1000000</f>
        <v>0.34579399999999999</v>
      </c>
      <c r="D154" s="162">
        <f>+'[1]EXP TOTAL VINO PAIS'!AH198/1000000</f>
        <v>0.185531</v>
      </c>
      <c r="E154" s="162">
        <f>+'[1]EXP TOTAL VINO PAIS'!AH210/1000000</f>
        <v>0.178007</v>
      </c>
      <c r="F154" s="162">
        <f>+'[1]EXP TOTAL VINO PAIS'!AH222/1000000</f>
        <v>0.33640700000000001</v>
      </c>
      <c r="G154" s="162">
        <f>+'[1]EXP TOTAL VINO PAIS'!AH234/1000000</f>
        <v>0.158862</v>
      </c>
      <c r="H154" s="226">
        <f>+'[1]EXP TOTAL VINO PAIS'!AH246/1000000</f>
        <v>0.170181</v>
      </c>
      <c r="I154" s="222">
        <f>+'[1]EXP TOTAL VINO PAIS'!AH258/1000000</f>
        <v>6.9297999999999998E-2</v>
      </c>
      <c r="J154" s="7">
        <f t="shared" ref="J154" si="385">+I154/H154-1</f>
        <v>-0.59279825597452129</v>
      </c>
      <c r="K154" s="2"/>
      <c r="L154" s="42" t="s">
        <v>1</v>
      </c>
      <c r="M154" s="6">
        <f>+SUM('[1]EXP TOTAL VINO PAIS'!AH163:AH174)/1000000</f>
        <v>3.340544</v>
      </c>
      <c r="N154" s="6">
        <f t="shared" ref="N154:S154" si="386">+SUM(C151:C154)+SUM(B155:B162)</f>
        <v>3.2080579999999999</v>
      </c>
      <c r="O154" s="6">
        <f t="shared" si="386"/>
        <v>3.1921580000000005</v>
      </c>
      <c r="P154" s="6">
        <f t="shared" si="386"/>
        <v>2.8657890000000004</v>
      </c>
      <c r="Q154" s="6">
        <f t="shared" si="386"/>
        <v>2.5863170000000002</v>
      </c>
      <c r="R154" s="67">
        <f t="shared" si="386"/>
        <v>2.609613</v>
      </c>
      <c r="S154" s="37">
        <f t="shared" si="386"/>
        <v>2.6529810000000005</v>
      </c>
      <c r="T154" s="37">
        <f t="shared" ref="T154" si="387">+SUM(I151:I154)+SUM(H155:H162)</f>
        <v>2.050351</v>
      </c>
      <c r="U154" s="78">
        <f t="shared" si="378"/>
        <v>-0.22715202257385192</v>
      </c>
      <c r="V154" s="7">
        <f t="shared" si="379"/>
        <v>-8.4730970691951235E-2</v>
      </c>
    </row>
    <row r="155" spans="1:22" x14ac:dyDescent="0.25">
      <c r="A155" s="42" t="s">
        <v>2</v>
      </c>
      <c r="B155" s="162">
        <f>+'[1]EXP TOTAL VINO PAIS'!AH175/1000000</f>
        <v>0.23983499999999999</v>
      </c>
      <c r="C155" s="162">
        <f>+'[1]EXP TOTAL VINO PAIS'!AH187/1000000</f>
        <v>0.17739099999999999</v>
      </c>
      <c r="D155" s="162">
        <f>+'[1]EXP TOTAL VINO PAIS'!AH199/1000000</f>
        <v>0.16184899999999999</v>
      </c>
      <c r="E155" s="162">
        <f>+'[1]EXP TOTAL VINO PAIS'!AH211/1000000</f>
        <v>0.26373200000000002</v>
      </c>
      <c r="F155" s="162">
        <f>+'[1]EXP TOTAL VINO PAIS'!AH223/1000000</f>
        <v>0.28944900000000001</v>
      </c>
      <c r="G155" s="162">
        <f>+'[1]EXP TOTAL VINO PAIS'!AH235/1000000</f>
        <v>0.39329799999999998</v>
      </c>
      <c r="H155" s="226">
        <f>+'[1]EXP TOTAL VINO PAIS'!AH247/1000000</f>
        <v>0.22049099999999999</v>
      </c>
      <c r="I155" s="222">
        <f>+'[1]EXP TOTAL VINO PAIS'!AH259/1000000</f>
        <v>0.10939699999999999</v>
      </c>
      <c r="J155" s="7">
        <f t="shared" ref="J155" si="388">+I155/H155-1</f>
        <v>-0.50384822963295561</v>
      </c>
      <c r="K155" s="2"/>
      <c r="L155" s="42" t="s">
        <v>2</v>
      </c>
      <c r="M155" s="6">
        <f>+SUM('[1]EXP TOTAL VINO PAIS'!AH164:AH175)/1000000</f>
        <v>3.3947669999999999</v>
      </c>
      <c r="N155" s="6">
        <f t="shared" ref="N155:S155" si="389">+SUM(C151:C155)+SUM(B156:B162)</f>
        <v>3.1456139999999997</v>
      </c>
      <c r="O155" s="6">
        <f t="shared" si="389"/>
        <v>3.1766160000000001</v>
      </c>
      <c r="P155" s="6">
        <f t="shared" si="389"/>
        <v>2.9676720000000003</v>
      </c>
      <c r="Q155" s="6">
        <f t="shared" si="389"/>
        <v>2.612034</v>
      </c>
      <c r="R155" s="67">
        <f t="shared" si="389"/>
        <v>2.7134619999999998</v>
      </c>
      <c r="S155" s="37">
        <f t="shared" si="389"/>
        <v>2.4801739999999999</v>
      </c>
      <c r="T155" s="37">
        <f t="shared" ref="T155" si="390">+SUM(I151:I155)+SUM(H156:H162)</f>
        <v>1.939257</v>
      </c>
      <c r="U155" s="78">
        <f t="shared" si="378"/>
        <v>-0.21809639162413597</v>
      </c>
      <c r="V155" s="7">
        <f t="shared" si="379"/>
        <v>-9.398762477397149E-2</v>
      </c>
    </row>
    <row r="156" spans="1:22" x14ac:dyDescent="0.25">
      <c r="A156" s="42" t="s">
        <v>3</v>
      </c>
      <c r="B156" s="162">
        <f>+'[1]EXP TOTAL VINO PAIS'!AH176/1000000</f>
        <v>0.145452</v>
      </c>
      <c r="C156" s="162">
        <f>+'[1]EXP TOTAL VINO PAIS'!AH188/1000000</f>
        <v>0.31359900000000002</v>
      </c>
      <c r="D156" s="162">
        <f>+'[1]EXP TOTAL VINO PAIS'!AH200/1000000</f>
        <v>0.227716</v>
      </c>
      <c r="E156" s="162">
        <f>+'[1]EXP TOTAL VINO PAIS'!AH212/1000000</f>
        <v>0.30197400000000002</v>
      </c>
      <c r="F156" s="162">
        <f>+'[1]EXP TOTAL VINO PAIS'!AH224/1000000</f>
        <v>0.16878000000000001</v>
      </c>
      <c r="G156" s="162">
        <f>+'[1]EXP TOTAL VINO PAIS'!AH236/1000000</f>
        <v>0.285806</v>
      </c>
      <c r="H156" s="226">
        <f>+'[1]EXP TOTAL VINO PAIS'!AH248/1000000</f>
        <v>0.20750399999999999</v>
      </c>
      <c r="I156" s="222">
        <f>+'[1]EXP TOTAL VINO PAIS'!AH260/1000000</f>
        <v>9.6192E-2</v>
      </c>
      <c r="J156" s="7">
        <f t="shared" ref="J156" si="391">+I156/H156-1</f>
        <v>-0.53643303261623876</v>
      </c>
      <c r="K156" s="2"/>
      <c r="L156" s="42" t="s">
        <v>3</v>
      </c>
      <c r="M156" s="6">
        <f>+SUM('[1]EXP TOTAL VINO PAIS'!AH165:AH176)/1000000</f>
        <v>3.0799240000000001</v>
      </c>
      <c r="N156" s="6">
        <f t="shared" ref="N156:S156" si="392">+SUM(C151:C156)+SUM(B157:B162)</f>
        <v>3.313761</v>
      </c>
      <c r="O156" s="6">
        <f t="shared" si="392"/>
        <v>3.0907330000000002</v>
      </c>
      <c r="P156" s="6">
        <f t="shared" si="392"/>
        <v>3.0419299999999998</v>
      </c>
      <c r="Q156" s="6">
        <f t="shared" si="392"/>
        <v>2.4788399999999999</v>
      </c>
      <c r="R156" s="67">
        <f t="shared" si="392"/>
        <v>2.8304879999999999</v>
      </c>
      <c r="S156" s="67">
        <f t="shared" si="392"/>
        <v>2.401872</v>
      </c>
      <c r="T156" s="67">
        <f t="shared" ref="T156" si="393">+SUM(I151:I156)+SUM(H157:H162)</f>
        <v>1.8279450000000002</v>
      </c>
      <c r="U156" s="78">
        <f t="shared" si="378"/>
        <v>-0.23894986910210025</v>
      </c>
      <c r="V156" s="7">
        <f t="shared" si="379"/>
        <v>-9.9714351606834062E-2</v>
      </c>
    </row>
    <row r="157" spans="1:22" x14ac:dyDescent="0.25">
      <c r="A157" s="42" t="s">
        <v>4</v>
      </c>
      <c r="B157" s="162">
        <f>+'[1]EXP TOTAL VINO PAIS'!AH177/1000000</f>
        <v>0.33635300000000001</v>
      </c>
      <c r="C157" s="162">
        <f>+'[1]EXP TOTAL VINO PAIS'!AH189/1000000</f>
        <v>0.18990599999999999</v>
      </c>
      <c r="D157" s="162">
        <f>+'[1]EXP TOTAL VINO PAIS'!AH201/1000000</f>
        <v>0.26214799999999999</v>
      </c>
      <c r="E157" s="162">
        <f>+'[1]EXP TOTAL VINO PAIS'!AH213/1000000</f>
        <v>0.19081400000000001</v>
      </c>
      <c r="F157" s="162">
        <f>+'[1]EXP TOTAL VINO PAIS'!AH225/1000000</f>
        <v>0.31224800000000003</v>
      </c>
      <c r="G157" s="162">
        <f>+'[1]EXP TOTAL VINO PAIS'!AH237/1000000</f>
        <v>0.16699</v>
      </c>
      <c r="H157" s="226">
        <f>+'[1]EXP TOTAL VINO PAIS'!AH249/1000000</f>
        <v>0.12590299999999999</v>
      </c>
      <c r="I157" s="222">
        <f>+'[1]EXP TOTAL VINO PAIS'!AH261/1000000</f>
        <v>0.18540699999999999</v>
      </c>
      <c r="J157" s="7">
        <f t="shared" ref="J157:J158" si="394">+I157/H157-1</f>
        <v>0.47261780894815852</v>
      </c>
      <c r="K157" s="2"/>
      <c r="L157" s="42" t="s">
        <v>4</v>
      </c>
      <c r="M157" s="6">
        <f>+SUM('[1]EXP TOTAL VINO PAIS'!AH166:AH177)/1000000</f>
        <v>3.121121</v>
      </c>
      <c r="N157" s="6">
        <f t="shared" ref="N157:S157" si="395">+SUM(C151:C157)+SUM(B158:B162)</f>
        <v>3.1673139999999993</v>
      </c>
      <c r="O157" s="6">
        <f t="shared" si="395"/>
        <v>3.1629750000000003</v>
      </c>
      <c r="P157" s="6">
        <f t="shared" si="395"/>
        <v>2.9705959999999996</v>
      </c>
      <c r="Q157" s="6">
        <f t="shared" si="395"/>
        <v>2.6002740000000002</v>
      </c>
      <c r="R157" s="67">
        <f t="shared" si="395"/>
        <v>2.6852299999999998</v>
      </c>
      <c r="S157" s="67">
        <f t="shared" si="395"/>
        <v>2.3607849999999999</v>
      </c>
      <c r="T157" s="67">
        <f t="shared" ref="T157" si="396">+SUM(I151:I157)+SUM(H158:H162)</f>
        <v>1.8874490000000002</v>
      </c>
      <c r="U157" s="78">
        <f t="shared" si="378"/>
        <v>-0.20049941015382589</v>
      </c>
      <c r="V157" s="7">
        <f t="shared" si="379"/>
        <v>-9.8105178594413922E-2</v>
      </c>
    </row>
    <row r="158" spans="1:22" x14ac:dyDescent="0.25">
      <c r="A158" s="42" t="s">
        <v>5</v>
      </c>
      <c r="B158" s="162">
        <f>+'[1]EXP TOTAL VINO PAIS'!AH178/1000000</f>
        <v>0.26877099999999998</v>
      </c>
      <c r="C158" s="162">
        <f>+'[1]EXP TOTAL VINO PAIS'!AH190/1000000</f>
        <v>0.43793100000000001</v>
      </c>
      <c r="D158" s="162">
        <f>+'[1]EXP TOTAL VINO PAIS'!AH202/1000000</f>
        <v>0.35311999999999999</v>
      </c>
      <c r="E158" s="162">
        <f>+'[1]EXP TOTAL VINO PAIS'!AH214/1000000</f>
        <v>0.29026800000000003</v>
      </c>
      <c r="F158" s="162">
        <f>+'[1]EXP TOTAL VINO PAIS'!AH226/1000000</f>
        <v>0.19559299999999999</v>
      </c>
      <c r="G158" s="162">
        <f>+'[1]EXP TOTAL VINO PAIS'!AH238/1000000</f>
        <v>0.216444</v>
      </c>
      <c r="H158" s="226">
        <f>+'[1]EXP TOTAL VINO PAIS'!AH250/1000000</f>
        <v>0.185115</v>
      </c>
      <c r="I158" s="222">
        <f>+'[1]EXP TOTAL VINO PAIS'!AH262/1000000</f>
        <v>0.131249</v>
      </c>
      <c r="J158" s="7">
        <f t="shared" si="394"/>
        <v>-0.29098668395321825</v>
      </c>
      <c r="K158" s="2"/>
      <c r="L158" s="42" t="s">
        <v>5</v>
      </c>
      <c r="M158" s="6">
        <f>+SUM('[1]EXP TOTAL VINO PAIS'!AH167:AH178)/1000000</f>
        <v>3.2321979999999999</v>
      </c>
      <c r="N158" s="6">
        <f t="shared" ref="N158:S158" si="397">+SUM(C151:C158)+SUM(B159:B162)</f>
        <v>3.3364739999999999</v>
      </c>
      <c r="O158" s="6">
        <f t="shared" si="397"/>
        <v>3.0781640000000001</v>
      </c>
      <c r="P158" s="6">
        <f t="shared" si="397"/>
        <v>2.9077440000000001</v>
      </c>
      <c r="Q158" s="6">
        <f t="shared" si="397"/>
        <v>2.5055990000000001</v>
      </c>
      <c r="R158" s="67">
        <f t="shared" si="397"/>
        <v>2.7060810000000002</v>
      </c>
      <c r="S158" s="67">
        <f t="shared" si="397"/>
        <v>2.329456</v>
      </c>
      <c r="T158" s="67">
        <f t="shared" ref="T158" si="398">+SUM(I151:I158)+SUM(H159:H162)</f>
        <v>1.833583</v>
      </c>
      <c r="U158" s="78">
        <f t="shared" si="378"/>
        <v>-0.21287073033360582</v>
      </c>
      <c r="V158" s="7">
        <f t="shared" si="379"/>
        <v>-9.8425200801226742E-2</v>
      </c>
    </row>
    <row r="159" spans="1:22" x14ac:dyDescent="0.25">
      <c r="A159" s="42" t="s">
        <v>6</v>
      </c>
      <c r="B159" s="162">
        <f>+'[1]EXP TOTAL VINO PAIS'!AH179/1000000</f>
        <v>0.34195999999999999</v>
      </c>
      <c r="C159" s="162">
        <f>+'[1]EXP TOTAL VINO PAIS'!AH191/1000000</f>
        <v>0.42932599999999999</v>
      </c>
      <c r="D159" s="162">
        <f>+'[1]EXP TOTAL VINO PAIS'!AH203/1000000</f>
        <v>0.35169899999999998</v>
      </c>
      <c r="E159" s="162">
        <f>+'[1]EXP TOTAL VINO PAIS'!AH215/1000000</f>
        <v>0.164801</v>
      </c>
      <c r="F159" s="162">
        <f>+'[1]EXP TOTAL VINO PAIS'!AH227/1000000</f>
        <v>0.14285999999999999</v>
      </c>
      <c r="G159" s="162">
        <f>+'[1]EXP TOTAL VINO PAIS'!AH239/1000000</f>
        <v>0.254631</v>
      </c>
      <c r="H159" s="226">
        <f>+'[1]EXP TOTAL VINO PAIS'!AH251/1000000</f>
        <v>0.23825299999999999</v>
      </c>
      <c r="I159" s="222"/>
      <c r="J159" s="7"/>
      <c r="K159" s="2"/>
      <c r="L159" s="42" t="s">
        <v>6</v>
      </c>
      <c r="M159" s="6">
        <f>+SUM('[1]EXP TOTAL VINO PAIS'!AH168:AH179)/1000000</f>
        <v>3.3201489999999998</v>
      </c>
      <c r="N159" s="6">
        <f t="shared" ref="N159:S159" si="399">+SUM(C151:C159)+SUM(B160:B162)</f>
        <v>3.4238400000000002</v>
      </c>
      <c r="O159" s="6">
        <f t="shared" si="399"/>
        <v>3.000537</v>
      </c>
      <c r="P159" s="6">
        <f t="shared" si="399"/>
        <v>2.7208459999999999</v>
      </c>
      <c r="Q159" s="6">
        <f t="shared" si="399"/>
        <v>2.4836580000000001</v>
      </c>
      <c r="R159" s="67">
        <f t="shared" si="399"/>
        <v>2.8178520000000002</v>
      </c>
      <c r="S159" s="67">
        <f t="shared" si="399"/>
        <v>2.313078</v>
      </c>
      <c r="T159" s="67"/>
      <c r="U159" s="78"/>
      <c r="V159" s="7"/>
    </row>
    <row r="160" spans="1:22" x14ac:dyDescent="0.25">
      <c r="A160" s="42" t="s">
        <v>7</v>
      </c>
      <c r="B160" s="162">
        <f>+'[1]EXP TOTAL VINO PAIS'!AH180/1000000</f>
        <v>0.28783900000000001</v>
      </c>
      <c r="C160" s="162">
        <f>+'[1]EXP TOTAL VINO PAIS'!AH192/1000000</f>
        <v>0.19714899999999999</v>
      </c>
      <c r="D160" s="162">
        <f>+'[1]EXP TOTAL VINO PAIS'!AH204/1000000</f>
        <v>0.18801499999999999</v>
      </c>
      <c r="E160" s="162">
        <f>+'[1]EXP TOTAL VINO PAIS'!AH216/1000000</f>
        <v>0.24662400000000001</v>
      </c>
      <c r="F160" s="162">
        <f>+'[1]EXP TOTAL VINO PAIS'!AH228/1000000</f>
        <v>0.20329700000000001</v>
      </c>
      <c r="G160" s="162">
        <f>+'[1]EXP TOTAL VINO PAIS'!AH240/1000000</f>
        <v>0.198409</v>
      </c>
      <c r="H160" s="226">
        <f>+'[1]EXP TOTAL VINO PAIS'!AH252/1000000</f>
        <v>0.161412</v>
      </c>
      <c r="I160" s="222"/>
      <c r="J160" s="7"/>
      <c r="K160" s="2"/>
      <c r="L160" s="42" t="s">
        <v>7</v>
      </c>
      <c r="M160" s="6">
        <f>+SUM('[1]EXP TOTAL VINO PAIS'!AH169:AH180)/1000000</f>
        <v>3.280087</v>
      </c>
      <c r="N160" s="6">
        <f t="shared" ref="N160:S160" si="400">+SUM(C151:C160)+SUM(B161:B162)</f>
        <v>3.3331499999999998</v>
      </c>
      <c r="O160" s="6">
        <f t="shared" si="400"/>
        <v>2.991403</v>
      </c>
      <c r="P160" s="6">
        <f t="shared" si="400"/>
        <v>2.779455</v>
      </c>
      <c r="Q160" s="6">
        <f t="shared" si="400"/>
        <v>2.4403309999999996</v>
      </c>
      <c r="R160" s="67">
        <f t="shared" si="400"/>
        <v>2.812964</v>
      </c>
      <c r="S160" s="67">
        <f t="shared" si="400"/>
        <v>2.276081</v>
      </c>
      <c r="T160" s="67"/>
      <c r="U160" s="78"/>
      <c r="V160" s="7"/>
    </row>
    <row r="161" spans="1:24" x14ac:dyDescent="0.25">
      <c r="A161" s="42" t="s">
        <v>8</v>
      </c>
      <c r="B161" s="162">
        <f>+'[1]EXP TOTAL VINO PAIS'!AH181/1000000</f>
        <v>0.145819</v>
      </c>
      <c r="C161" s="162">
        <f>+'[1]EXP TOTAL VINO PAIS'!AH193/1000000</f>
        <v>0.234544</v>
      </c>
      <c r="D161" s="162">
        <f>+'[1]EXP TOTAL VINO PAIS'!AH205/1000000</f>
        <v>0.48335</v>
      </c>
      <c r="E161" s="162">
        <f>+'[1]EXP TOTAL VINO PAIS'!AH217/1000000</f>
        <v>0.18754899999999999</v>
      </c>
      <c r="F161" s="162">
        <f>+'[1]EXP TOTAL VINO PAIS'!AH229/1000000</f>
        <v>0.26072200000000001</v>
      </c>
      <c r="G161" s="162">
        <f>+'[1]EXP TOTAL VINO PAIS'!AH241/1000000</f>
        <v>0.27444800000000003</v>
      </c>
      <c r="H161" s="226">
        <f>+'[1]EXP TOTAL VINO PAIS'!AH253/1000000</f>
        <v>0.14809700000000001</v>
      </c>
      <c r="I161" s="222"/>
      <c r="J161" s="7"/>
      <c r="K161" s="2"/>
      <c r="L161" s="42" t="s">
        <v>8</v>
      </c>
      <c r="M161" s="6">
        <f>+SUM('[1]EXP TOTAL VINO PAIS'!AH170:AH181)/1000000</f>
        <v>3.101817</v>
      </c>
      <c r="N161" s="6">
        <f t="shared" ref="N161:S161" si="401">+SUM(C151:C161)+SUM(B162)</f>
        <v>3.421875</v>
      </c>
      <c r="O161" s="6">
        <f t="shared" si="401"/>
        <v>3.2402090000000006</v>
      </c>
      <c r="P161" s="6">
        <f t="shared" si="401"/>
        <v>2.483654</v>
      </c>
      <c r="Q161" s="6">
        <f t="shared" si="401"/>
        <v>2.5135039999999997</v>
      </c>
      <c r="R161" s="67">
        <f t="shared" si="401"/>
        <v>2.8266900000000001</v>
      </c>
      <c r="S161" s="67">
        <f t="shared" si="401"/>
        <v>2.1497299999999999</v>
      </c>
      <c r="T161" s="67"/>
      <c r="U161" s="78"/>
      <c r="V161" s="7"/>
    </row>
    <row r="162" spans="1:24" x14ac:dyDescent="0.25">
      <c r="A162" s="42" t="s">
        <v>9</v>
      </c>
      <c r="B162" s="162">
        <f>+'[1]EXP TOTAL VINO PAIS'!AH182/1000000</f>
        <v>0.33283600000000002</v>
      </c>
      <c r="C162" s="162">
        <f>+'[1]EXP TOTAL VINO PAIS'!AH194/1000000</f>
        <v>0.24839700000000001</v>
      </c>
      <c r="D162" s="162">
        <f>+'[1]EXP TOTAL VINO PAIS'!AH206/1000000</f>
        <v>0.200351</v>
      </c>
      <c r="E162" s="162">
        <f>+'[1]EXP TOTAL VINO PAIS'!AH218/1000000</f>
        <v>0.14740500000000001</v>
      </c>
      <c r="F162" s="162">
        <f>+'[1]EXP TOTAL VINO PAIS'!AH230/1000000</f>
        <v>0.128912</v>
      </c>
      <c r="G162" s="162">
        <f>+'[1]EXP TOTAL VINO PAIS'!AH242/1000000</f>
        <v>0.17071600000000001</v>
      </c>
      <c r="H162" s="226">
        <f>+'[1]EXP TOTAL VINO PAIS'!AH254/1000000</f>
        <v>9.9279999999999993E-2</v>
      </c>
      <c r="I162" s="222"/>
      <c r="J162" s="7"/>
      <c r="K162" s="2"/>
      <c r="L162" s="42" t="s">
        <v>9</v>
      </c>
      <c r="M162" s="6">
        <f>+SUM('[1]EXP TOTAL VINO PAIS'!AH171:AH182)/1000000</f>
        <v>3.1941540000000002</v>
      </c>
      <c r="N162" s="6">
        <f t="shared" ref="N162:S162" si="402">+SUM(C151:C162)</f>
        <v>3.3374360000000003</v>
      </c>
      <c r="O162" s="6">
        <f t="shared" si="402"/>
        <v>3.1921630000000003</v>
      </c>
      <c r="P162" s="6">
        <f t="shared" si="402"/>
        <v>2.4307080000000001</v>
      </c>
      <c r="Q162" s="6">
        <f t="shared" si="402"/>
        <v>2.4950109999999999</v>
      </c>
      <c r="R162" s="67">
        <f t="shared" si="402"/>
        <v>2.8684940000000001</v>
      </c>
      <c r="S162" s="67">
        <f t="shared" si="402"/>
        <v>2.0782939999999996</v>
      </c>
      <c r="T162" s="67"/>
      <c r="U162" s="78"/>
      <c r="V162" s="7"/>
    </row>
    <row r="163" spans="1:24" ht="25.5" x14ac:dyDescent="0.25">
      <c r="A163" s="53" t="s">
        <v>13</v>
      </c>
      <c r="B163" s="163">
        <f>SUM(B151:B162)</f>
        <v>3.1941539999999997</v>
      </c>
      <c r="C163" s="163">
        <f t="shared" ref="C163:F163" si="403">SUM(C151:C162)</f>
        <v>3.3374360000000003</v>
      </c>
      <c r="D163" s="163">
        <f t="shared" si="403"/>
        <v>3.1921630000000003</v>
      </c>
      <c r="E163" s="163">
        <f t="shared" si="403"/>
        <v>2.4307080000000001</v>
      </c>
      <c r="F163" s="163">
        <f t="shared" si="403"/>
        <v>2.4950109999999999</v>
      </c>
      <c r="G163" s="163">
        <f t="shared" ref="G163:H163" si="404">SUM(G151:G162)</f>
        <v>2.8684940000000001</v>
      </c>
      <c r="H163" s="228">
        <f t="shared" si="404"/>
        <v>2.0782939999999996</v>
      </c>
      <c r="I163" s="229"/>
      <c r="J163" s="56"/>
      <c r="K163" s="3"/>
      <c r="L163" s="43" t="s">
        <v>14</v>
      </c>
      <c r="M163" s="46">
        <f t="shared" ref="M163" si="405">+AVERAGE(M151:M162)</f>
        <v>3.2511054166666664</v>
      </c>
      <c r="N163" s="46">
        <f>+AVERAGE(N151:N162)</f>
        <v>3.2704330833333324</v>
      </c>
      <c r="O163" s="46">
        <f t="shared" ref="O163:T163" si="406">+AVERAGE(O151:O162)</f>
        <v>3.1824047500000003</v>
      </c>
      <c r="P163" s="46">
        <f t="shared" si="406"/>
        <v>2.8546210833333334</v>
      </c>
      <c r="Q163" s="46">
        <f t="shared" si="406"/>
        <v>2.5090019166666671</v>
      </c>
      <c r="R163" s="68">
        <f t="shared" si="406"/>
        <v>2.7490699166666666</v>
      </c>
      <c r="S163" s="47">
        <f t="shared" si="406"/>
        <v>2.4218705000000003</v>
      </c>
      <c r="T163" s="47">
        <f t="shared" si="406"/>
        <v>1.9936627499999999</v>
      </c>
      <c r="U163" s="79">
        <f>+T163/S163-1</f>
        <v>-0.17680868981227538</v>
      </c>
      <c r="V163" s="75">
        <f>+POWER(T163/O163,0.2)-1</f>
        <v>-8.9291780862788217E-2</v>
      </c>
    </row>
    <row r="164" spans="1:24" ht="25.5" x14ac:dyDescent="0.25">
      <c r="A164" s="57" t="s">
        <v>15</v>
      </c>
      <c r="B164" s="58">
        <f t="shared" ref="B164:G164" si="407">+B163/B$181</f>
        <v>1.2320367652285842E-2</v>
      </c>
      <c r="C164" s="58">
        <f t="shared" si="407"/>
        <v>1.4870130831546131E-2</v>
      </c>
      <c r="D164" s="58">
        <f t="shared" si="407"/>
        <v>1.1636427382913928E-2</v>
      </c>
      <c r="E164" s="58">
        <f t="shared" si="407"/>
        <v>7.9731765471346763E-3</v>
      </c>
      <c r="F164" s="58">
        <f t="shared" si="407"/>
        <v>6.3833554466800691E-3</v>
      </c>
      <c r="G164" s="58">
        <f t="shared" si="407"/>
        <v>9.9284810744825775E-3</v>
      </c>
      <c r="H164" s="195">
        <f t="shared" ref="H164" si="408">+H163/H$181</f>
        <v>8.4213367864304049E-3</v>
      </c>
      <c r="I164" s="193"/>
      <c r="J164" s="59"/>
      <c r="K164" s="3"/>
      <c r="L164" s="44" t="s">
        <v>15</v>
      </c>
      <c r="M164" s="48">
        <f t="shared" ref="M164:T164" si="409">+M163/M$181</f>
        <v>1.255599712033752E-2</v>
      </c>
      <c r="N164" s="48">
        <f t="shared" si="409"/>
        <v>1.359534622338018E-2</v>
      </c>
      <c r="O164" s="48">
        <f t="shared" si="409"/>
        <v>1.3504702130052245E-2</v>
      </c>
      <c r="P164" s="48">
        <f t="shared" si="409"/>
        <v>9.635062449976901E-3</v>
      </c>
      <c r="Q164" s="48">
        <f t="shared" si="409"/>
        <v>6.7355784194432769E-3</v>
      </c>
      <c r="R164" s="69">
        <f t="shared" si="409"/>
        <v>8.4769375573117769E-3</v>
      </c>
      <c r="S164" s="72">
        <f t="shared" si="409"/>
        <v>8.9492343224737009E-3</v>
      </c>
      <c r="T164" s="72">
        <f t="shared" si="409"/>
        <v>9.0043805868808193E-3</v>
      </c>
      <c r="U164" s="72"/>
      <c r="V164" s="76"/>
    </row>
    <row r="165" spans="1:24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H165" si="410">+D163/C163-1</f>
        <v>-4.3528325337174989E-2</v>
      </c>
      <c r="E165" s="62">
        <f t="shared" si="410"/>
        <v>-0.23853888413592916</v>
      </c>
      <c r="F165" s="62">
        <f t="shared" si="410"/>
        <v>2.6454432206583389E-2</v>
      </c>
      <c r="G165" s="62">
        <f t="shared" si="410"/>
        <v>0.14969192520594099</v>
      </c>
      <c r="H165" s="196">
        <f t="shared" si="410"/>
        <v>-0.27547556313522026</v>
      </c>
      <c r="I165" s="192"/>
      <c r="J165" s="63"/>
      <c r="K165" s="2"/>
      <c r="L165" s="45" t="s">
        <v>12</v>
      </c>
      <c r="M165" s="49"/>
      <c r="N165" s="50">
        <f>+N163/M163-1</f>
        <v>5.9449523130143955E-3</v>
      </c>
      <c r="O165" s="50">
        <f t="shared" ref="O165" si="411">+O163/N163-1</f>
        <v>-2.6916414765352892E-2</v>
      </c>
      <c r="P165" s="50">
        <f t="shared" ref="P165" si="412">+P163/O163-1</f>
        <v>-0.10299873599254361</v>
      </c>
      <c r="Q165" s="50">
        <f t="shared" ref="Q165" si="413">+Q163/P163-1</f>
        <v>-0.12107357038892452</v>
      </c>
      <c r="R165" s="70">
        <f t="shared" ref="R165" si="414">+R163/Q163-1</f>
        <v>9.5682669034761636E-2</v>
      </c>
      <c r="S165" s="73">
        <f t="shared" ref="S165" si="415">+S163/R163-1</f>
        <v>-0.11902186069658272</v>
      </c>
      <c r="T165" s="73">
        <f t="shared" ref="T165" si="416">+T163/S163-1</f>
        <v>-0.17680868981227538</v>
      </c>
      <c r="U165" s="51"/>
      <c r="V165" s="52"/>
    </row>
    <row r="166" spans="1:24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thickBot="1" x14ac:dyDescent="0.3">
      <c r="A167" s="277" t="s">
        <v>63</v>
      </c>
      <c r="B167" s="278"/>
      <c r="C167" s="278"/>
      <c r="D167" s="278"/>
      <c r="E167" s="278"/>
      <c r="F167" s="278"/>
      <c r="G167" s="278"/>
      <c r="H167" s="278"/>
      <c r="I167" s="278"/>
      <c r="J167" s="279"/>
      <c r="K167" s="2"/>
      <c r="L167" s="277" t="s">
        <v>64</v>
      </c>
      <c r="M167" s="278"/>
      <c r="N167" s="278"/>
      <c r="O167" s="278"/>
      <c r="P167" s="278"/>
      <c r="Q167" s="278"/>
      <c r="R167" s="278"/>
      <c r="S167" s="278"/>
      <c r="T167" s="278"/>
      <c r="U167" s="278"/>
      <c r="V167" s="279"/>
    </row>
    <row r="168" spans="1:24" ht="38.25" x14ac:dyDescent="0.25">
      <c r="A168" s="38"/>
      <c r="B168" s="39">
        <v>2016</v>
      </c>
      <c r="C168" s="39">
        <f>+B168+1</f>
        <v>2017</v>
      </c>
      <c r="D168" s="39">
        <f t="shared" ref="D168:G168" si="417">+C168+1</f>
        <v>2018</v>
      </c>
      <c r="E168" s="39">
        <f t="shared" si="417"/>
        <v>2019</v>
      </c>
      <c r="F168" s="39">
        <f t="shared" si="417"/>
        <v>2020</v>
      </c>
      <c r="G168" s="39">
        <f t="shared" si="417"/>
        <v>2021</v>
      </c>
      <c r="H168" s="198">
        <f t="shared" ref="H168" si="418">+G168+1</f>
        <v>2022</v>
      </c>
      <c r="I168" s="40">
        <v>2023</v>
      </c>
      <c r="J168" s="41" t="s">
        <v>16</v>
      </c>
      <c r="K168" s="2"/>
      <c r="L168" s="65"/>
      <c r="M168" s="64">
        <v>2016</v>
      </c>
      <c r="N168" s="64">
        <f>+M168+1</f>
        <v>2017</v>
      </c>
      <c r="O168" s="64">
        <f t="shared" ref="O168" si="419">+N168+1</f>
        <v>2018</v>
      </c>
      <c r="P168" s="64">
        <f t="shared" ref="P168" si="420">+O168+1</f>
        <v>2019</v>
      </c>
      <c r="Q168" s="64">
        <f t="shared" ref="Q168" si="421">+P168+1</f>
        <v>2020</v>
      </c>
      <c r="R168" s="66">
        <f t="shared" ref="R168" si="422">+Q168+1</f>
        <v>2021</v>
      </c>
      <c r="S168" s="71">
        <f t="shared" ref="S168" si="423">+R168+1</f>
        <v>2022</v>
      </c>
      <c r="T168" s="71">
        <f t="shared" ref="T168" si="424">+S168+1</f>
        <v>2023</v>
      </c>
      <c r="U168" s="77" t="s">
        <v>16</v>
      </c>
      <c r="V168" s="74" t="s">
        <v>21</v>
      </c>
    </row>
    <row r="169" spans="1:24" x14ac:dyDescent="0.25">
      <c r="A169" s="42" t="s">
        <v>10</v>
      </c>
      <c r="B169" s="162">
        <f>+'[1]EXP TOTAL VINO PAIS'!AU171/1000000</f>
        <v>18.90324</v>
      </c>
      <c r="C169" s="162">
        <f>+'[1]EXP TOTAL VINO PAIS'!AU183/1000000</f>
        <v>18.701201000000001</v>
      </c>
      <c r="D169" s="162">
        <f>+'[1]EXP TOTAL VINO PAIS'!AU195/1000000</f>
        <v>14.851965</v>
      </c>
      <c r="E169" s="162">
        <f>+'[1]EXP TOTAL VINO PAIS'!AU207/1000000</f>
        <v>22.008879</v>
      </c>
      <c r="F169" s="162">
        <f>+'[1]EXP TOTAL VINO PAIS'!AU219/1000000</f>
        <v>36.778511999999999</v>
      </c>
      <c r="G169" s="162">
        <f>+'[1]EXP TOTAL VINO PAIS'!AU231/1000000</f>
        <v>19.876109</v>
      </c>
      <c r="H169" s="226">
        <f>+'[1]EXP TOTAL VINO PAIS'!AU243/1000000</f>
        <v>14.68534</v>
      </c>
      <c r="I169" s="222">
        <f>+'[1]EXP TOTAL VINO PAIS'!AU255/1000000</f>
        <v>14.644332</v>
      </c>
      <c r="J169" s="7">
        <f>+I169/H169-1</f>
        <v>-2.7924447101667083E-3</v>
      </c>
      <c r="K169" s="2"/>
      <c r="L169" s="42" t="s">
        <v>10</v>
      </c>
      <c r="M169" s="6">
        <f>+SUM('[1]EXP TOTAL VINO PAIS'!AU160:AU171)/1000000</f>
        <v>268.05631799999998</v>
      </c>
      <c r="N169" s="6">
        <f t="shared" ref="N169:T169" si="425">+SUM(C169)+SUM(B170:B180)</f>
        <v>259.055971</v>
      </c>
      <c r="O169" s="6">
        <f t="shared" si="425"/>
        <v>220.58967700000005</v>
      </c>
      <c r="P169" s="6">
        <f t="shared" si="425"/>
        <v>281.481919</v>
      </c>
      <c r="Q169" s="6">
        <f t="shared" si="425"/>
        <v>319.63031000000001</v>
      </c>
      <c r="R169" s="67">
        <f t="shared" si="425"/>
        <v>373.95958499999995</v>
      </c>
      <c r="S169" s="37">
        <f t="shared" si="425"/>
        <v>283.72492499999998</v>
      </c>
      <c r="T169" s="37">
        <f t="shared" si="425"/>
        <v>246.74807699999997</v>
      </c>
      <c r="U169" s="78">
        <f t="shared" ref="U169:U176" si="426">+T169/S169-1</f>
        <v>-0.13032639976907212</v>
      </c>
      <c r="V169" s="7">
        <f t="shared" ref="V169:V176" si="427">+POWER(T169/O169,0.2)-1</f>
        <v>2.2665766754233152E-2</v>
      </c>
    </row>
    <row r="170" spans="1:24" x14ac:dyDescent="0.25">
      <c r="A170" s="42" t="s">
        <v>11</v>
      </c>
      <c r="B170" s="162">
        <f>+'[1]EXP TOTAL VINO PAIS'!AU172/1000000</f>
        <v>20.36721</v>
      </c>
      <c r="C170" s="162">
        <f>+'[1]EXP TOTAL VINO PAIS'!AU184/1000000</f>
        <v>15.630043000000001</v>
      </c>
      <c r="D170" s="162">
        <f>+'[1]EXP TOTAL VINO PAIS'!AU196/1000000</f>
        <v>14.751696000000001</v>
      </c>
      <c r="E170" s="162">
        <f>+'[1]EXP TOTAL VINO PAIS'!AU208/1000000</f>
        <v>21.361803999999999</v>
      </c>
      <c r="F170" s="162">
        <f>+'[1]EXP TOTAL VINO PAIS'!AU220/1000000</f>
        <v>41.341633999999999</v>
      </c>
      <c r="G170" s="162">
        <f>+'[1]EXP TOTAL VINO PAIS'!AU232/1000000</f>
        <v>21.953305</v>
      </c>
      <c r="H170" s="226">
        <f>+'[1]EXP TOTAL VINO PAIS'!AU244/1000000</f>
        <v>21.949427</v>
      </c>
      <c r="I170" s="222">
        <f>+'[1]EXP TOTAL VINO PAIS'!AU256/1000000</f>
        <v>13.633348</v>
      </c>
      <c r="J170" s="7">
        <f t="shared" ref="J170" si="428">+I170/H170-1</f>
        <v>-0.37887453736263821</v>
      </c>
      <c r="K170" s="2"/>
      <c r="L170" s="42" t="s">
        <v>11</v>
      </c>
      <c r="M170" s="6">
        <f>+SUM('[1]EXP TOTAL VINO PAIS'!AU161:AU172)/1000000</f>
        <v>267.86950000000002</v>
      </c>
      <c r="N170" s="6">
        <f t="shared" ref="N170:T170" si="429">+SUM(C169:C170)+SUM(B171:B180)</f>
        <v>254.318804</v>
      </c>
      <c r="O170" s="6">
        <f t="shared" si="429"/>
        <v>219.71133000000003</v>
      </c>
      <c r="P170" s="6">
        <f t="shared" si="429"/>
        <v>288.09202700000003</v>
      </c>
      <c r="Q170" s="6">
        <f t="shared" si="429"/>
        <v>339.61014</v>
      </c>
      <c r="R170" s="67">
        <f t="shared" si="429"/>
        <v>354.57125600000001</v>
      </c>
      <c r="S170" s="37">
        <f t="shared" si="429"/>
        <v>283.721047</v>
      </c>
      <c r="T170" s="37">
        <f t="shared" si="429"/>
        <v>238.43199799999999</v>
      </c>
      <c r="U170" s="78">
        <f t="shared" si="426"/>
        <v>-0.1596252709443865</v>
      </c>
      <c r="V170" s="7">
        <f t="shared" si="427"/>
        <v>1.6488376829673079E-2</v>
      </c>
    </row>
    <row r="171" spans="1:24" x14ac:dyDescent="0.25">
      <c r="A171" s="42" t="s">
        <v>0</v>
      </c>
      <c r="B171" s="162">
        <f>+'[1]EXP TOTAL VINO PAIS'!AU173/1000000</f>
        <v>21.185338000000002</v>
      </c>
      <c r="C171" s="162">
        <f>+'[1]EXP TOTAL VINO PAIS'!AU185/1000000</f>
        <v>16.877378</v>
      </c>
      <c r="D171" s="162">
        <f>+'[1]EXP TOTAL VINO PAIS'!AU197/1000000</f>
        <v>18.584658999999998</v>
      </c>
      <c r="E171" s="162">
        <f>+'[1]EXP TOTAL VINO PAIS'!AU209/1000000</f>
        <v>21.267617999999999</v>
      </c>
      <c r="F171" s="162">
        <f>+'[1]EXP TOTAL VINO PAIS'!AU221/1000000</f>
        <v>36.047342</v>
      </c>
      <c r="G171" s="162">
        <f>+'[1]EXP TOTAL VINO PAIS'!AU233/1000000</f>
        <v>26.525299</v>
      </c>
      <c r="H171" s="226">
        <f>+'[1]EXP TOTAL VINO PAIS'!AU245/1000000</f>
        <v>22.572357</v>
      </c>
      <c r="I171" s="222">
        <f>+'[1]EXP TOTAL VINO PAIS'!AU257/1000000</f>
        <v>16.225048999999999</v>
      </c>
      <c r="J171" s="7">
        <f t="shared" ref="J171" si="430">+I171/H171-1</f>
        <v>-0.28119828159726523</v>
      </c>
      <c r="K171" s="2"/>
      <c r="L171" s="42" t="s">
        <v>0</v>
      </c>
      <c r="M171" s="6">
        <f>+SUM('[1]EXP TOTAL VINO PAIS'!AU162:AU173)/1000000</f>
        <v>259.216724</v>
      </c>
      <c r="N171" s="6">
        <f t="shared" ref="N171:S171" si="431">+SUM(C169:C171)+SUM(B172:B180)</f>
        <v>250.01084399999999</v>
      </c>
      <c r="O171" s="6">
        <f t="shared" si="431"/>
        <v>221.41861100000003</v>
      </c>
      <c r="P171" s="6">
        <f t="shared" si="431"/>
        <v>290.77498600000001</v>
      </c>
      <c r="Q171" s="6">
        <f t="shared" si="431"/>
        <v>354.38986399999999</v>
      </c>
      <c r="R171" s="67">
        <f t="shared" si="431"/>
        <v>345.04921300000001</v>
      </c>
      <c r="S171" s="37">
        <f t="shared" si="431"/>
        <v>279.76810499999999</v>
      </c>
      <c r="T171" s="37">
        <f t="shared" ref="T171" si="432">+SUM(I169:I171)+SUM(H172:H180)</f>
        <v>232.08468999999997</v>
      </c>
      <c r="U171" s="78">
        <f t="shared" si="426"/>
        <v>-0.17043906774147832</v>
      </c>
      <c r="V171" s="7">
        <f t="shared" si="427"/>
        <v>9.4538622684083862E-3</v>
      </c>
    </row>
    <row r="172" spans="1:24" x14ac:dyDescent="0.25">
      <c r="A172" s="42" t="s">
        <v>1</v>
      </c>
      <c r="B172" s="162">
        <f>+'[1]EXP TOTAL VINO PAIS'!AU174/1000000</f>
        <v>21.050681000000001</v>
      </c>
      <c r="C172" s="162">
        <f>+'[1]EXP TOTAL VINO PAIS'!AU186/1000000</f>
        <v>17.090485000000001</v>
      </c>
      <c r="D172" s="162">
        <f>+'[1]EXP TOTAL VINO PAIS'!AU198/1000000</f>
        <v>19.067951000000001</v>
      </c>
      <c r="E172" s="162">
        <f>+'[1]EXP TOTAL VINO PAIS'!AU210/1000000</f>
        <v>23.156428999999999</v>
      </c>
      <c r="F172" s="162">
        <f>+'[1]EXP TOTAL VINO PAIS'!AU222/1000000</f>
        <v>26.941205</v>
      </c>
      <c r="G172" s="162">
        <f>+'[1]EXP TOTAL VINO PAIS'!AU234/1000000</f>
        <v>21.273101</v>
      </c>
      <c r="H172" s="226">
        <f>+'[1]EXP TOTAL VINO PAIS'!AU246/1000000</f>
        <v>22.178879999999999</v>
      </c>
      <c r="I172" s="222">
        <f>+'[1]EXP TOTAL VINO PAIS'!AU258/1000000</f>
        <v>15.545439999999999</v>
      </c>
      <c r="J172" s="7">
        <f t="shared" ref="J172" si="433">+I172/H172-1</f>
        <v>-0.29908814151120344</v>
      </c>
      <c r="K172" s="2"/>
      <c r="L172" s="42" t="s">
        <v>1</v>
      </c>
      <c r="M172" s="6">
        <f>+SUM('[1]EXP TOTAL VINO PAIS'!AU163:AU174)/1000000</f>
        <v>255.21192300000001</v>
      </c>
      <c r="N172" s="6">
        <f t="shared" ref="N172:S172" si="434">+SUM(C169:C172)+SUM(B173:B180)</f>
        <v>246.050648</v>
      </c>
      <c r="O172" s="6">
        <f t="shared" si="434"/>
        <v>223.39607700000002</v>
      </c>
      <c r="P172" s="6">
        <f t="shared" si="434"/>
        <v>294.86346400000002</v>
      </c>
      <c r="Q172" s="6">
        <f t="shared" si="434"/>
        <v>358.17463999999995</v>
      </c>
      <c r="R172" s="67">
        <f t="shared" si="434"/>
        <v>339.38110899999998</v>
      </c>
      <c r="S172" s="37">
        <f t="shared" si="434"/>
        <v>280.67388400000004</v>
      </c>
      <c r="T172" s="37">
        <f t="shared" ref="T172" si="435">+SUM(I169:I172)+SUM(H173:H180)</f>
        <v>225.45124999999999</v>
      </c>
      <c r="U172" s="78">
        <f t="shared" si="426"/>
        <v>-0.19675016860492811</v>
      </c>
      <c r="V172" s="7">
        <f t="shared" si="427"/>
        <v>1.8332029191472365E-3</v>
      </c>
    </row>
    <row r="173" spans="1:24" x14ac:dyDescent="0.25">
      <c r="A173" s="42" t="s">
        <v>2</v>
      </c>
      <c r="B173" s="162">
        <f>+'[1]EXP TOTAL VINO PAIS'!AU175/1000000</f>
        <v>23.369855000000001</v>
      </c>
      <c r="C173" s="162">
        <f>+'[1]EXP TOTAL VINO PAIS'!AU187/1000000</f>
        <v>17.385265</v>
      </c>
      <c r="D173" s="162">
        <f>+'[1]EXP TOTAL VINO PAIS'!AU199/1000000</f>
        <v>18.068722999999999</v>
      </c>
      <c r="E173" s="162">
        <f>+'[1]EXP TOTAL VINO PAIS'!AU211/1000000</f>
        <v>23.231123</v>
      </c>
      <c r="F173" s="162">
        <f>+'[1]EXP TOTAL VINO PAIS'!AU223/1000000</f>
        <v>33.932234000000001</v>
      </c>
      <c r="G173" s="162">
        <f>+'[1]EXP TOTAL VINO PAIS'!AU235/1000000</f>
        <v>30.495242999999999</v>
      </c>
      <c r="H173" s="226">
        <f>+'[1]EXP TOTAL VINO PAIS'!AU247/1000000</f>
        <v>24.276026999999999</v>
      </c>
      <c r="I173" s="222">
        <f>+'[1]EXP TOTAL VINO PAIS'!AU259/1000000</f>
        <v>15.828084</v>
      </c>
      <c r="J173" s="7">
        <f t="shared" ref="J173" si="436">+I173/H173-1</f>
        <v>-0.34799528769678822</v>
      </c>
      <c r="K173" s="2"/>
      <c r="L173" s="42" t="s">
        <v>2</v>
      </c>
      <c r="M173" s="6">
        <f>+SUM('[1]EXP TOTAL VINO PAIS'!AU164:AU175)/1000000</f>
        <v>257.72816399999999</v>
      </c>
      <c r="N173" s="6">
        <f t="shared" ref="N173:S173" si="437">+SUM(C169:C173)+SUM(B174:B180)</f>
        <v>240.066058</v>
      </c>
      <c r="O173" s="6">
        <f t="shared" si="437"/>
        <v>224.07953499999999</v>
      </c>
      <c r="P173" s="6">
        <f t="shared" si="437"/>
        <v>300.02586400000001</v>
      </c>
      <c r="Q173" s="6">
        <f t="shared" si="437"/>
        <v>368.87575100000004</v>
      </c>
      <c r="R173" s="67">
        <f t="shared" si="437"/>
        <v>335.944118</v>
      </c>
      <c r="S173" s="37">
        <f t="shared" si="437"/>
        <v>274.45466799999997</v>
      </c>
      <c r="T173" s="37">
        <f t="shared" ref="T173" si="438">+SUM(I169:I173)+SUM(H174:H180)</f>
        <v>217.00330700000001</v>
      </c>
      <c r="U173" s="78">
        <f t="shared" si="426"/>
        <v>-0.20932914502295863</v>
      </c>
      <c r="V173" s="7">
        <f t="shared" si="427"/>
        <v>-6.3971431430576153E-3</v>
      </c>
    </row>
    <row r="174" spans="1:24" x14ac:dyDescent="0.25">
      <c r="A174" s="42" t="s">
        <v>3</v>
      </c>
      <c r="B174" s="162">
        <f>+'[1]EXP TOTAL VINO PAIS'!AU176/1000000</f>
        <v>17.637896000000001</v>
      </c>
      <c r="C174" s="162">
        <f>+'[1]EXP TOTAL VINO PAIS'!AU188/1000000</f>
        <v>19.779116999999999</v>
      </c>
      <c r="D174" s="162">
        <f>+'[1]EXP TOTAL VINO PAIS'!AU200/1000000</f>
        <v>15.910354999999999</v>
      </c>
      <c r="E174" s="162">
        <f>+'[1]EXP TOTAL VINO PAIS'!AU212/1000000</f>
        <v>17.962548999999999</v>
      </c>
      <c r="F174" s="162">
        <f>+'[1]EXP TOTAL VINO PAIS'!AU224/1000000</f>
        <v>25.310117999999999</v>
      </c>
      <c r="G174" s="162">
        <f>+'[1]EXP TOTAL VINO PAIS'!AU236/1000000</f>
        <v>21.602129999999999</v>
      </c>
      <c r="H174" s="226">
        <f>+'[1]EXP TOTAL VINO PAIS'!AU248/1000000</f>
        <v>21.156827</v>
      </c>
      <c r="I174" s="222">
        <f>+'[1]EXP TOTAL VINO PAIS'!AU260/1000000</f>
        <v>11.93811</v>
      </c>
      <c r="J174" s="7">
        <f t="shared" ref="J174" si="439">+I174/H174-1</f>
        <v>-0.43573249429132255</v>
      </c>
      <c r="K174" s="2"/>
      <c r="L174" s="42" t="s">
        <v>3</v>
      </c>
      <c r="M174" s="6">
        <f>+SUM('[1]EXP TOTAL VINO PAIS'!AU165:AU176)/1000000</f>
        <v>251.212469</v>
      </c>
      <c r="N174" s="6">
        <f t="shared" ref="N174:S174" si="440">+SUM(C169:C174)+SUM(B175:B180)</f>
        <v>242.20727899999997</v>
      </c>
      <c r="O174" s="6">
        <f t="shared" si="440"/>
        <v>220.21077300000002</v>
      </c>
      <c r="P174" s="6">
        <f t="shared" si="440"/>
        <v>302.07805800000006</v>
      </c>
      <c r="Q174" s="6">
        <f t="shared" si="440"/>
        <v>376.22332</v>
      </c>
      <c r="R174" s="67">
        <f t="shared" si="440"/>
        <v>332.23613</v>
      </c>
      <c r="S174" s="67">
        <f t="shared" si="440"/>
        <v>274.009365</v>
      </c>
      <c r="T174" s="67">
        <f t="shared" ref="T174" si="441">+SUM(I169:I174)+SUM(H175:H180)</f>
        <v>207.78459000000001</v>
      </c>
      <c r="U174" s="78">
        <f t="shared" si="426"/>
        <v>-0.24168799851056189</v>
      </c>
      <c r="V174" s="7">
        <f t="shared" si="427"/>
        <v>-1.1549433029939826E-2</v>
      </c>
    </row>
    <row r="175" spans="1:24" x14ac:dyDescent="0.25">
      <c r="A175" s="42" t="s">
        <v>4</v>
      </c>
      <c r="B175" s="162">
        <f>+'[1]EXP TOTAL VINO PAIS'!AU177/1000000</f>
        <v>20.532012999999999</v>
      </c>
      <c r="C175" s="162">
        <f>+'[1]EXP TOTAL VINO PAIS'!AU189/1000000</f>
        <v>20.389433</v>
      </c>
      <c r="D175" s="162">
        <f>+'[1]EXP TOTAL VINO PAIS'!AU201/1000000</f>
        <v>22.221066</v>
      </c>
      <c r="E175" s="162">
        <f>+'[1]EXP TOTAL VINO PAIS'!AU213/1000000</f>
        <v>27.066431000000001</v>
      </c>
      <c r="F175" s="162">
        <f>+'[1]EXP TOTAL VINO PAIS'!AU225/1000000</f>
        <v>30.399588000000001</v>
      </c>
      <c r="G175" s="162">
        <f>+'[1]EXP TOTAL VINO PAIS'!AU237/1000000</f>
        <v>23.897026</v>
      </c>
      <c r="H175" s="226">
        <f>+'[1]EXP TOTAL VINO PAIS'!AU249/1000000</f>
        <v>15.673584</v>
      </c>
      <c r="I175" s="222">
        <f>+'[1]EXP TOTAL VINO PAIS'!AU261/1000000</f>
        <v>15.232502999999999</v>
      </c>
      <c r="J175" s="7">
        <f t="shared" ref="J175:J176" si="442">+I175/H175-1</f>
        <v>-2.8141680932708191E-2</v>
      </c>
      <c r="K175" s="2"/>
      <c r="L175" s="42" t="s">
        <v>4</v>
      </c>
      <c r="M175" s="6">
        <f>+SUM('[1]EXP TOTAL VINO PAIS'!AU166:AU177)/1000000</f>
        <v>251.043395</v>
      </c>
      <c r="N175" s="6">
        <f t="shared" ref="N175:S175" si="443">+SUM(C169:C175)+SUM(B176:B180)</f>
        <v>242.06469899999999</v>
      </c>
      <c r="O175" s="6">
        <f t="shared" si="443"/>
        <v>222.04240599999997</v>
      </c>
      <c r="P175" s="6">
        <f t="shared" si="443"/>
        <v>306.92342299999996</v>
      </c>
      <c r="Q175" s="6">
        <f t="shared" si="443"/>
        <v>379.55647699999997</v>
      </c>
      <c r="R175" s="67">
        <f t="shared" si="443"/>
        <v>325.73356799999999</v>
      </c>
      <c r="S175" s="67">
        <f t="shared" si="443"/>
        <v>265.78592300000003</v>
      </c>
      <c r="T175" s="67">
        <f t="shared" ref="T175" si="444">+SUM(I169:I175)+SUM(H176:H180)</f>
        <v>207.34350899999998</v>
      </c>
      <c r="U175" s="78">
        <f t="shared" si="426"/>
        <v>-0.21988528715269862</v>
      </c>
      <c r="V175" s="7">
        <f t="shared" si="427"/>
        <v>-1.3604905225545361E-2</v>
      </c>
    </row>
    <row r="176" spans="1:24" x14ac:dyDescent="0.25">
      <c r="A176" s="42" t="s">
        <v>5</v>
      </c>
      <c r="B176" s="162">
        <f>+'[1]EXP TOTAL VINO PAIS'!AU178/1000000</f>
        <v>25.890734999999999</v>
      </c>
      <c r="C176" s="162">
        <f>+'[1]EXP TOTAL VINO PAIS'!AU190/1000000</f>
        <v>21.976935999999998</v>
      </c>
      <c r="D176" s="162">
        <f>+'[1]EXP TOTAL VINO PAIS'!AU202/1000000</f>
        <v>29.031842999999999</v>
      </c>
      <c r="E176" s="162">
        <f>+'[1]EXP TOTAL VINO PAIS'!AU214/1000000</f>
        <v>27.992566</v>
      </c>
      <c r="F176" s="162">
        <f>+'[1]EXP TOTAL VINO PAIS'!AU226/1000000</f>
        <v>40.323140000000002</v>
      </c>
      <c r="G176" s="162">
        <f>+'[1]EXP TOTAL VINO PAIS'!AU238/1000000</f>
        <v>19.854842000000001</v>
      </c>
      <c r="H176" s="226">
        <f>+'[1]EXP TOTAL VINO PAIS'!AU250/1000000</f>
        <v>24.914227</v>
      </c>
      <c r="I176" s="222">
        <f>+'[1]EXP TOTAL VINO PAIS'!AU262/1000000</f>
        <v>14.005824</v>
      </c>
      <c r="J176" s="7">
        <f t="shared" si="442"/>
        <v>-0.43783830820839831</v>
      </c>
      <c r="K176" s="2"/>
      <c r="L176" s="42" t="s">
        <v>5</v>
      </c>
      <c r="M176" s="6">
        <f>+SUM('[1]EXP TOTAL VINO PAIS'!AU167:AU178)/1000000</f>
        <v>257.02455200000003</v>
      </c>
      <c r="N176" s="6">
        <f t="shared" ref="N176:S176" si="445">+SUM(C169:C176)+SUM(B177:B180)</f>
        <v>238.15090000000001</v>
      </c>
      <c r="O176" s="6">
        <f t="shared" si="445"/>
        <v>229.09731299999999</v>
      </c>
      <c r="P176" s="6">
        <f t="shared" si="445"/>
        <v>305.88414599999999</v>
      </c>
      <c r="Q176" s="6">
        <f t="shared" si="445"/>
        <v>391.88705100000004</v>
      </c>
      <c r="R176" s="67">
        <f t="shared" si="445"/>
        <v>305.26526999999999</v>
      </c>
      <c r="S176" s="67">
        <f t="shared" si="445"/>
        <v>270.84530799999999</v>
      </c>
      <c r="T176" s="67">
        <f t="shared" ref="T176" si="446">+SUM(I169:I176)+SUM(H177:H180)</f>
        <v>196.43510599999999</v>
      </c>
      <c r="U176" s="78">
        <f t="shared" si="426"/>
        <v>-0.27473321413417284</v>
      </c>
      <c r="V176" s="7">
        <f t="shared" si="427"/>
        <v>-3.0294582295893435E-2</v>
      </c>
    </row>
    <row r="177" spans="1:22" x14ac:dyDescent="0.25">
      <c r="A177" s="42" t="s">
        <v>6</v>
      </c>
      <c r="B177" s="162">
        <f>+'[1]EXP TOTAL VINO PAIS'!AU179/1000000</f>
        <v>25.786911</v>
      </c>
      <c r="C177" s="162">
        <f>+'[1]EXP TOTAL VINO PAIS'!AU191/1000000</f>
        <v>20.780795000000001</v>
      </c>
      <c r="D177" s="162">
        <f>+'[1]EXP TOTAL VINO PAIS'!AU203/1000000</f>
        <v>38.590452999999997</v>
      </c>
      <c r="E177" s="162">
        <f>+'[1]EXP TOTAL VINO PAIS'!AU215/1000000</f>
        <v>27.970441999999998</v>
      </c>
      <c r="F177" s="162">
        <f>+'[1]EXP TOTAL VINO PAIS'!AU227/1000000</f>
        <v>29.101344999999998</v>
      </c>
      <c r="G177" s="162">
        <f>+'[1]EXP TOTAL VINO PAIS'!AU239/1000000</f>
        <v>26.908197000000001</v>
      </c>
      <c r="H177" s="226">
        <f>+'[1]EXP TOTAL VINO PAIS'!AU251/1000000</f>
        <v>24.899948999999999</v>
      </c>
      <c r="I177" s="222"/>
      <c r="J177" s="7"/>
      <c r="K177" s="2"/>
      <c r="L177" s="42" t="s">
        <v>6</v>
      </c>
      <c r="M177" s="6">
        <f>+SUM('[1]EXP TOTAL VINO PAIS'!AU168:AU179)/1000000</f>
        <v>260.43438300000003</v>
      </c>
      <c r="N177" s="6">
        <f t="shared" ref="N177:S177" si="447">+SUM(C169:C177)+SUM(B178:B180)</f>
        <v>233.14478400000002</v>
      </c>
      <c r="O177" s="6">
        <f t="shared" si="447"/>
        <v>246.906971</v>
      </c>
      <c r="P177" s="6">
        <f t="shared" si="447"/>
        <v>295.26413500000001</v>
      </c>
      <c r="Q177" s="6">
        <f t="shared" si="447"/>
        <v>393.01795400000003</v>
      </c>
      <c r="R177" s="67">
        <f t="shared" si="447"/>
        <v>303.07212200000004</v>
      </c>
      <c r="S177" s="67">
        <f t="shared" si="447"/>
        <v>268.83706000000001</v>
      </c>
      <c r="T177" s="67"/>
      <c r="U177" s="78"/>
      <c r="V177" s="7"/>
    </row>
    <row r="178" spans="1:22" x14ac:dyDescent="0.25">
      <c r="A178" s="42" t="s">
        <v>7</v>
      </c>
      <c r="B178" s="162">
        <f>+'[1]EXP TOTAL VINO PAIS'!AU180/1000000</f>
        <v>24.075220999999999</v>
      </c>
      <c r="C178" s="162">
        <f>+'[1]EXP TOTAL VINO PAIS'!AU192/1000000</f>
        <v>20.730308000000001</v>
      </c>
      <c r="D178" s="162">
        <f>+'[1]EXP TOTAL VINO PAIS'!AU204/1000000</f>
        <v>33.069743000000003</v>
      </c>
      <c r="E178" s="162">
        <f>+'[1]EXP TOTAL VINO PAIS'!AU216/1000000</f>
        <v>29.662998000000002</v>
      </c>
      <c r="F178" s="162">
        <f>+'[1]EXP TOTAL VINO PAIS'!AU228/1000000</f>
        <v>31.823188999999999</v>
      </c>
      <c r="G178" s="162">
        <f>+'[1]EXP TOTAL VINO PAIS'!AU240/1000000</f>
        <v>26.087591</v>
      </c>
      <c r="H178" s="226">
        <f>+'[1]EXP TOTAL VINO PAIS'!AU252/1000000</f>
        <v>21.619139000000001</v>
      </c>
      <c r="I178" s="222"/>
      <c r="J178" s="7"/>
      <c r="K178" s="2"/>
      <c r="L178" s="42" t="s">
        <v>7</v>
      </c>
      <c r="M178" s="6">
        <f>+SUM('[1]EXP TOTAL VINO PAIS'!AU169:AU180)/1000000</f>
        <v>260.67813200000001</v>
      </c>
      <c r="N178" s="6">
        <f t="shared" ref="N178:S178" si="448">+SUM(C169:C178)+SUM(B179:B180)</f>
        <v>229.79987100000002</v>
      </c>
      <c r="O178" s="6">
        <f t="shared" si="448"/>
        <v>259.24640600000004</v>
      </c>
      <c r="P178" s="6">
        <f t="shared" si="448"/>
        <v>291.85739000000001</v>
      </c>
      <c r="Q178" s="6">
        <f t="shared" si="448"/>
        <v>395.17814500000003</v>
      </c>
      <c r="R178" s="67">
        <f t="shared" si="448"/>
        <v>297.336524</v>
      </c>
      <c r="S178" s="67">
        <f t="shared" si="448"/>
        <v>264.36860799999999</v>
      </c>
      <c r="T178" s="67"/>
      <c r="U178" s="78"/>
      <c r="V178" s="7"/>
    </row>
    <row r="179" spans="1:22" x14ac:dyDescent="0.25">
      <c r="A179" s="42" t="s">
        <v>8</v>
      </c>
      <c r="B179" s="162">
        <f>+'[1]EXP TOTAL VINO PAIS'!AU181/1000000</f>
        <v>19.532340999999999</v>
      </c>
      <c r="C179" s="162">
        <f>+'[1]EXP TOTAL VINO PAIS'!AU193/1000000</f>
        <v>17.087734999999999</v>
      </c>
      <c r="D179" s="162">
        <f>+'[1]EXP TOTAL VINO PAIS'!AU205/1000000</f>
        <v>24.636500999999999</v>
      </c>
      <c r="E179" s="162">
        <f>+'[1]EXP TOTAL VINO PAIS'!AU217/1000000</f>
        <v>25.964248999999999</v>
      </c>
      <c r="F179" s="162">
        <f>+'[1]EXP TOTAL VINO PAIS'!AU229/1000000</f>
        <v>33.378602999999998</v>
      </c>
      <c r="G179" s="162">
        <f>+'[1]EXP TOTAL VINO PAIS'!AU241/1000000</f>
        <v>26.176169000000002</v>
      </c>
      <c r="H179" s="226">
        <f>+'[1]EXP TOTAL VINO PAIS'!AU253/1000000</f>
        <v>16.308077000000001</v>
      </c>
      <c r="I179" s="222"/>
      <c r="J179" s="7"/>
      <c r="K179" s="2"/>
      <c r="L179" s="42" t="s">
        <v>8</v>
      </c>
      <c r="M179" s="6">
        <f>+SUM('[1]EXP TOTAL VINO PAIS'!AU170:AU181)/1000000</f>
        <v>259.40834999999998</v>
      </c>
      <c r="N179" s="6">
        <f t="shared" ref="N179:S179" si="449">+SUM(C169:C179)+SUM(B180)</f>
        <v>227.35526500000003</v>
      </c>
      <c r="O179" s="6">
        <f t="shared" si="449"/>
        <v>266.79517200000004</v>
      </c>
      <c r="P179" s="6">
        <f t="shared" si="449"/>
        <v>293.18513799999999</v>
      </c>
      <c r="Q179" s="6">
        <f t="shared" si="449"/>
        <v>402.59249900000003</v>
      </c>
      <c r="R179" s="67">
        <f t="shared" si="449"/>
        <v>290.13409000000001</v>
      </c>
      <c r="S179" s="67">
        <f t="shared" si="449"/>
        <v>254.50051599999998</v>
      </c>
      <c r="T179" s="67"/>
      <c r="U179" s="78"/>
      <c r="V179" s="7"/>
    </row>
    <row r="180" spans="1:22" x14ac:dyDescent="0.25">
      <c r="A180" s="42" t="s">
        <v>9</v>
      </c>
      <c r="B180" s="162">
        <f>+'[1]EXP TOTAL VINO PAIS'!AU182/1000000</f>
        <v>20.926569000000001</v>
      </c>
      <c r="C180" s="162">
        <f>+'[1]EXP TOTAL VINO PAIS'!AU194/1000000</f>
        <v>18.010217000000001</v>
      </c>
      <c r="D180" s="162">
        <f>+'[1]EXP TOTAL VINO PAIS'!AU206/1000000</f>
        <v>25.540050000000001</v>
      </c>
      <c r="E180" s="162">
        <f>+'[1]EXP TOTAL VINO PAIS'!AU218/1000000</f>
        <v>37.215589000000001</v>
      </c>
      <c r="F180" s="162">
        <f>+'[1]EXP TOTAL VINO PAIS'!AU230/1000000</f>
        <v>25.485078000000001</v>
      </c>
      <c r="G180" s="162">
        <f>+'[1]EXP TOTAL VINO PAIS'!AU242/1000000</f>
        <v>24.266681999999999</v>
      </c>
      <c r="H180" s="226">
        <f>+'[1]EXP TOTAL VINO PAIS'!AU254/1000000</f>
        <v>16.555250999999998</v>
      </c>
      <c r="I180" s="222"/>
      <c r="J180" s="7"/>
      <c r="K180" s="2"/>
      <c r="L180" s="42" t="s">
        <v>9</v>
      </c>
      <c r="M180" s="6">
        <f>+SUM('[1]EXP TOTAL VINO PAIS'!AU171:AU182)/1000000</f>
        <v>259.25801000000001</v>
      </c>
      <c r="N180" s="6">
        <f t="shared" ref="N180:S180" si="450">+SUM(C169:C180)</f>
        <v>224.43891300000004</v>
      </c>
      <c r="O180" s="6">
        <f t="shared" si="450"/>
        <v>274.32500500000003</v>
      </c>
      <c r="P180" s="6">
        <f t="shared" si="450"/>
        <v>304.86067700000001</v>
      </c>
      <c r="Q180" s="6">
        <f t="shared" si="450"/>
        <v>390.861988</v>
      </c>
      <c r="R180" s="67">
        <f t="shared" si="450"/>
        <v>288.91569400000003</v>
      </c>
      <c r="S180" s="67">
        <f t="shared" si="450"/>
        <v>246.78908499999997</v>
      </c>
      <c r="T180" s="67"/>
      <c r="U180" s="78"/>
      <c r="V180" s="7"/>
    </row>
    <row r="181" spans="1:22" ht="25.5" x14ac:dyDescent="0.25">
      <c r="A181" s="53" t="s">
        <v>13</v>
      </c>
      <c r="B181" s="163">
        <f>SUM(B169:B180)</f>
        <v>259.25801000000001</v>
      </c>
      <c r="C181" s="163">
        <f t="shared" ref="C181:F181" si="451">SUM(C169:C180)</f>
        <v>224.43891300000004</v>
      </c>
      <c r="D181" s="163">
        <f t="shared" si="451"/>
        <v>274.32500500000003</v>
      </c>
      <c r="E181" s="163">
        <f t="shared" si="451"/>
        <v>304.86067700000001</v>
      </c>
      <c r="F181" s="163">
        <f t="shared" si="451"/>
        <v>390.861988</v>
      </c>
      <c r="G181" s="163">
        <f t="shared" ref="G181:H181" si="452">SUM(G169:G180)</f>
        <v>288.91569400000003</v>
      </c>
      <c r="H181" s="228">
        <f t="shared" si="452"/>
        <v>246.78908499999997</v>
      </c>
      <c r="I181" s="229"/>
      <c r="J181" s="56"/>
      <c r="K181" s="3"/>
      <c r="L181" s="43" t="s">
        <v>14</v>
      </c>
      <c r="M181" s="46">
        <f t="shared" ref="M181" si="453">+AVERAGE(M169:M180)</f>
        <v>258.92849333333334</v>
      </c>
      <c r="N181" s="46">
        <f>+AVERAGE(N169:N180)</f>
        <v>240.55533633333334</v>
      </c>
      <c r="O181" s="46">
        <f t="shared" ref="O181:T181" si="454">+AVERAGE(O169:O180)</f>
        <v>235.65160633333338</v>
      </c>
      <c r="P181" s="46">
        <f t="shared" si="454"/>
        <v>296.27426891666664</v>
      </c>
      <c r="Q181" s="46">
        <f t="shared" si="454"/>
        <v>372.49984491666663</v>
      </c>
      <c r="R181" s="68">
        <f t="shared" si="454"/>
        <v>324.29988991666664</v>
      </c>
      <c r="S181" s="47">
        <f t="shared" si="454"/>
        <v>270.62320783333331</v>
      </c>
      <c r="T181" s="47">
        <f t="shared" si="454"/>
        <v>221.41031587499998</v>
      </c>
      <c r="U181" s="79">
        <f>+T181/S181-1</f>
        <v>-0.18185022767390191</v>
      </c>
      <c r="V181" s="75">
        <f>+POWER(T181/O181,0.2)-1</f>
        <v>-1.238997568542477E-2</v>
      </c>
    </row>
    <row r="182" spans="1:22" ht="26.25" thickBot="1" x14ac:dyDescent="0.3">
      <c r="A182" s="122" t="s">
        <v>12</v>
      </c>
      <c r="B182" s="123"/>
      <c r="C182" s="123">
        <f>+C181/B181-1</f>
        <v>-0.13430287843372701</v>
      </c>
      <c r="D182" s="123">
        <f t="shared" ref="D182:H182" si="455">+D181/C181-1</f>
        <v>0.22227024419780528</v>
      </c>
      <c r="E182" s="123">
        <f t="shared" si="455"/>
        <v>0.11131202567553022</v>
      </c>
      <c r="F182" s="123">
        <f t="shared" si="455"/>
        <v>0.28210037400133436</v>
      </c>
      <c r="G182" s="123">
        <f t="shared" si="455"/>
        <v>-0.26082427334939506</v>
      </c>
      <c r="H182" s="249">
        <f t="shared" si="455"/>
        <v>-0.14580934810692581</v>
      </c>
      <c r="I182" s="249"/>
      <c r="J182" s="124"/>
      <c r="K182" s="3"/>
      <c r="L182" s="125" t="s">
        <v>12</v>
      </c>
      <c r="M182" s="126"/>
      <c r="N182" s="126">
        <f>+N181/M181-1</f>
        <v>-7.0958420849988046E-2</v>
      </c>
      <c r="O182" s="126">
        <f t="shared" ref="O182:T182" si="456">+O181/N181-1</f>
        <v>-2.038503936243985E-2</v>
      </c>
      <c r="P182" s="126">
        <f t="shared" si="456"/>
        <v>0.25725546083306328</v>
      </c>
      <c r="Q182" s="126">
        <f t="shared" si="456"/>
        <v>0.25728044584742538</v>
      </c>
      <c r="R182" s="127">
        <f t="shared" si="456"/>
        <v>-0.12939590622053276</v>
      </c>
      <c r="S182" s="128">
        <f t="shared" si="456"/>
        <v>-0.16551557293814156</v>
      </c>
      <c r="T182" s="128">
        <f t="shared" si="456"/>
        <v>-0.18185022767390191</v>
      </c>
      <c r="U182" s="128"/>
      <c r="V182" s="129"/>
    </row>
    <row r="183" spans="1:22" ht="15.75" thickBot="1" x14ac:dyDescent="0.3"/>
    <row r="184" spans="1:22" ht="15.75" thickBot="1" x14ac:dyDescent="0.3">
      <c r="A184" s="284" t="s">
        <v>118</v>
      </c>
      <c r="B184" s="285"/>
      <c r="C184" s="285"/>
      <c r="D184" s="285"/>
      <c r="E184" s="285"/>
      <c r="F184" s="285"/>
      <c r="G184" s="285"/>
      <c r="H184" s="285"/>
      <c r="I184" s="285"/>
      <c r="J184" s="286"/>
      <c r="K184" s="2"/>
      <c r="L184" s="284" t="s">
        <v>119</v>
      </c>
      <c r="M184" s="285"/>
      <c r="N184" s="285"/>
      <c r="O184" s="285"/>
      <c r="P184" s="285"/>
      <c r="Q184" s="285"/>
      <c r="R184" s="285"/>
      <c r="S184" s="285"/>
      <c r="T184" s="285"/>
      <c r="U184" s="285"/>
      <c r="V184" s="286"/>
    </row>
    <row r="185" spans="1:22" ht="38.25" x14ac:dyDescent="0.25">
      <c r="A185" s="88"/>
      <c r="B185" s="104">
        <v>2016</v>
      </c>
      <c r="C185" s="84">
        <f>+B185+1</f>
        <v>2017</v>
      </c>
      <c r="D185" s="84">
        <f t="shared" ref="D185:G185" si="457">+C185+1</f>
        <v>2018</v>
      </c>
      <c r="E185" s="84">
        <f t="shared" si="457"/>
        <v>2019</v>
      </c>
      <c r="F185" s="84">
        <f t="shared" si="457"/>
        <v>2020</v>
      </c>
      <c r="G185" s="84">
        <f t="shared" si="457"/>
        <v>2021</v>
      </c>
      <c r="H185" s="105">
        <v>2022</v>
      </c>
      <c r="I185" s="104">
        <v>2023</v>
      </c>
      <c r="J185" s="90" t="s">
        <v>16</v>
      </c>
      <c r="K185" s="2"/>
      <c r="L185" s="88"/>
      <c r="M185" s="104">
        <v>2016</v>
      </c>
      <c r="N185" s="84">
        <f>+M185+1</f>
        <v>2017</v>
      </c>
      <c r="O185" s="84">
        <f t="shared" ref="O185:R185" si="458">+N185+1</f>
        <v>2018</v>
      </c>
      <c r="P185" s="84">
        <f t="shared" si="458"/>
        <v>2019</v>
      </c>
      <c r="Q185" s="84">
        <f t="shared" si="458"/>
        <v>2020</v>
      </c>
      <c r="R185" s="105">
        <f t="shared" si="458"/>
        <v>2021</v>
      </c>
      <c r="S185" s="89">
        <v>2022</v>
      </c>
      <c r="T185" s="89">
        <v>2023</v>
      </c>
      <c r="U185" s="118" t="s">
        <v>16</v>
      </c>
      <c r="V185" s="114" t="s">
        <v>21</v>
      </c>
    </row>
    <row r="186" spans="1:22" x14ac:dyDescent="0.25">
      <c r="A186" s="91" t="s">
        <v>10</v>
      </c>
      <c r="B186" s="106">
        <f>+'[1]EXP TOTAL VINO PAIS'!B171/1000</f>
        <v>22.760999999999999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107">
        <f>+'[1]EXP TOTAL VINO PAIS'!B243/1000</f>
        <v>13.071</v>
      </c>
      <c r="I186" s="106">
        <f>+'[1]EXP TOTAL VINO PAIS'!B255/1000</f>
        <v>15.329000000000001</v>
      </c>
      <c r="J186" s="93">
        <f>+I186/H186-1</f>
        <v>0.17274883329508084</v>
      </c>
      <c r="K186" s="2"/>
      <c r="L186" s="91" t="s">
        <v>10</v>
      </c>
      <c r="M186" s="106">
        <f>+SUM('[1]EXP TOTAL VINO PAIS'!B160:B171)/1000</f>
        <v>299.36900000000003</v>
      </c>
      <c r="N186" s="6">
        <f>+SUM(C186)+SUM(B187:B197)</f>
        <v>292.89900000000006</v>
      </c>
      <c r="O186" s="6">
        <f t="shared" ref="O186" si="459">+SUM(D186)+SUM(C187:C197)</f>
        <v>264.96899999999999</v>
      </c>
      <c r="P186" s="6">
        <f>+SUM(E186)+SUM(D187:D197)</f>
        <v>257.49799999999999</v>
      </c>
      <c r="Q186" s="6">
        <f>+SUM(F186)+SUM(E187:E197)</f>
        <v>242.83399999999997</v>
      </c>
      <c r="R186" s="107">
        <f>+SUM(G186)+SUM(F187:F197)</f>
        <v>225.37899999999999</v>
      </c>
      <c r="S186" s="107">
        <f>+SUM(H186)+SUM(G187:G197)</f>
        <v>239.07100000000003</v>
      </c>
      <c r="T186" s="107">
        <f>+SUM(I186)+SUM(H187:H197)</f>
        <v>238.06099999999998</v>
      </c>
      <c r="U186" s="119">
        <f t="shared" ref="U186:U198" si="460">+T186/S186-1</f>
        <v>-4.2246863902357656E-3</v>
      </c>
      <c r="V186" s="115">
        <f t="shared" ref="V186:V198" si="461">+POWER(T186/O186,0.2)-1</f>
        <v>-2.1189459753187645E-2</v>
      </c>
    </row>
    <row r="187" spans="1:22" x14ac:dyDescent="0.25">
      <c r="A187" s="91" t="s">
        <v>11</v>
      </c>
      <c r="B187" s="106">
        <f>+'[1]EXP TOTAL VINO PAIS'!B172/1000</f>
        <v>23.518000000000001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107">
        <f>+'[1]EXP TOTAL VINO PAIS'!B244/1000</f>
        <v>20.721</v>
      </c>
      <c r="I187" s="106">
        <f>+'[1]EXP TOTAL VINO PAIS'!B256/1000</f>
        <v>13.829000000000001</v>
      </c>
      <c r="J187" s="93">
        <f t="shared" ref="J187" si="462">+I187/H187-1</f>
        <v>-0.33260943004681243</v>
      </c>
      <c r="K187" s="2"/>
      <c r="L187" s="91" t="s">
        <v>11</v>
      </c>
      <c r="M187" s="106">
        <f>+SUM('[1]EXP TOTAL VINO PAIS'!B161:B172)/1000</f>
        <v>301.35199999999998</v>
      </c>
      <c r="N187" s="6">
        <f>+SUM(C186:C187)+SUM(B188:B197)</f>
        <v>288.70400000000001</v>
      </c>
      <c r="O187" s="6">
        <f t="shared" ref="O187" si="463">+SUM(D186:D187)+SUM(C188:C197)</f>
        <v>266.04899999999998</v>
      </c>
      <c r="P187" s="6">
        <f>+SUM(E186:E187)+SUM(D188:D197)</f>
        <v>257.07600000000002</v>
      </c>
      <c r="Q187" s="6">
        <f>+SUM(F186:F187)+SUM(E188:E197)</f>
        <v>241.53799999999995</v>
      </c>
      <c r="R187" s="107">
        <f>+SUM(G186:G187)+SUM(F188:F197)</f>
        <v>224.21899999999999</v>
      </c>
      <c r="S187" s="107">
        <f>+SUM(H186:H187)+SUM(G188:G197)</f>
        <v>242.26700000000002</v>
      </c>
      <c r="T187" s="107">
        <f>+SUM(I186:I187)+SUM(H188:H197)</f>
        <v>231.16899999999998</v>
      </c>
      <c r="U187" s="119">
        <f t="shared" si="460"/>
        <v>-4.5808962838521317E-2</v>
      </c>
      <c r="V187" s="115">
        <f t="shared" si="461"/>
        <v>-2.7714984339635929E-2</v>
      </c>
    </row>
    <row r="188" spans="1:22" x14ac:dyDescent="0.25">
      <c r="A188" s="91" t="s">
        <v>0</v>
      </c>
      <c r="B188" s="106">
        <f>+'[1]EXP TOTAL VINO PAIS'!B173/1000</f>
        <v>24.443999999999999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107">
        <f>+'[1]EXP TOTAL VINO PAIS'!B245/1000</f>
        <v>19.663</v>
      </c>
      <c r="I188" s="106">
        <f>+'[1]EXP TOTAL VINO PAIS'!B257/1000</f>
        <v>16.581</v>
      </c>
      <c r="J188" s="93">
        <f t="shared" ref="J188" si="464">+I188/H188-1</f>
        <v>-0.15674108732136505</v>
      </c>
      <c r="K188" s="2"/>
      <c r="L188" s="91" t="s">
        <v>0</v>
      </c>
      <c r="M188" s="106">
        <f>+SUM('[1]EXP TOTAL VINO PAIS'!B162:B173)/1000</f>
        <v>290.03300000000002</v>
      </c>
      <c r="N188" s="6">
        <f>+SUM(C186:C188)+SUM(B189:B197)</f>
        <v>287.49400000000003</v>
      </c>
      <c r="O188" s="6">
        <f t="shared" ref="O188" si="465">+SUM(D186:D188)+SUM(C189:C197)</f>
        <v>265.423</v>
      </c>
      <c r="P188" s="6">
        <f>+SUM(E186:E188)+SUM(D189:D197)</f>
        <v>256.09100000000001</v>
      </c>
      <c r="Q188" s="6">
        <f>+SUM(F186:F188)+SUM(E189:E197)</f>
        <v>240.40999999999997</v>
      </c>
      <c r="R188" s="107">
        <f>+SUM(G186:G188)+SUM(F189:F197)</f>
        <v>222.76799999999997</v>
      </c>
      <c r="S188" s="107">
        <f>+SUM(H186:H188)+SUM(G189:G197)</f>
        <v>242.88600000000002</v>
      </c>
      <c r="T188" s="107">
        <f t="shared" ref="T188" si="466">+SUM(I186:I188)+SUM(H189:H197)</f>
        <v>228.08700000000002</v>
      </c>
      <c r="U188" s="119">
        <f>+T188/S188-1</f>
        <v>-6.0929818927398016E-2</v>
      </c>
      <c r="V188" s="115">
        <f>+POWER(T188/O188,0.2)-1</f>
        <v>-2.9864502342379251E-2</v>
      </c>
    </row>
    <row r="189" spans="1:22" x14ac:dyDescent="0.25">
      <c r="A189" s="91" t="s">
        <v>1</v>
      </c>
      <c r="B189" s="106">
        <f>+'[1]EXP TOTAL VINO PAIS'!B174/1000</f>
        <v>24.66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107">
        <f>+'[1]EXP TOTAL VINO PAIS'!B246/1000</f>
        <v>21.439</v>
      </c>
      <c r="I189" s="106">
        <f>+'[1]EXP TOTAL VINO PAIS'!B258/1000</f>
        <v>16.140999999999998</v>
      </c>
      <c r="J189" s="93">
        <f t="shared" ref="J189" si="467">+I189/H189-1</f>
        <v>-0.24711973506226981</v>
      </c>
      <c r="K189" s="2"/>
      <c r="L189" s="91" t="s">
        <v>1</v>
      </c>
      <c r="M189" s="106">
        <f>+SUM('[1]EXP TOTAL VINO PAIS'!B163:B174)/1000</f>
        <v>284.72000000000003</v>
      </c>
      <c r="N189" s="6">
        <f>+SUM(C186:C189)+SUM(B190:B197)</f>
        <v>283.786</v>
      </c>
      <c r="O189" s="6">
        <f t="shared" ref="O189" si="468">+SUM(D186:D189)+SUM(C190:C197)</f>
        <v>264.08800000000002</v>
      </c>
      <c r="P189" s="6">
        <f>+SUM(E186:E189)+SUM(D190:D197)</f>
        <v>258.37</v>
      </c>
      <c r="Q189" s="6">
        <f>+SUM(F186:F189)+SUM(E190:E197)</f>
        <v>240.28699999999998</v>
      </c>
      <c r="R189" s="107">
        <f>+SUM(G186:G189)+SUM(F190:F197)</f>
        <v>218.11100000000002</v>
      </c>
      <c r="S189" s="107">
        <f>+SUM(H186:H189)+SUM(G190:G197)</f>
        <v>247.20900000000003</v>
      </c>
      <c r="T189" s="37">
        <f t="shared" ref="T189" si="469">+SUM(I186:I189)+SUM(H190:H197)</f>
        <v>222.78899999999999</v>
      </c>
      <c r="U189" s="78">
        <f>+T189/S189-1</f>
        <v>-9.8782811305413776E-2</v>
      </c>
      <c r="V189" s="7">
        <f>+POWER(T189/O189,0.2)-1</f>
        <v>-3.3439561718555666E-2</v>
      </c>
    </row>
    <row r="190" spans="1:22" x14ac:dyDescent="0.25">
      <c r="A190" s="91" t="s">
        <v>2</v>
      </c>
      <c r="B190" s="106">
        <f>+'[1]EXP TOTAL VINO PAIS'!B175/1000</f>
        <v>25.771000000000001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107">
        <f>+'[1]EXP TOTAL VINO PAIS'!B247/1000</f>
        <v>30.577000000000002</v>
      </c>
      <c r="I190" s="106">
        <f>+'[1]EXP TOTAL VINO PAIS'!B259/1000</f>
        <v>15.715</v>
      </c>
      <c r="J190" s="93">
        <f t="shared" ref="J190" si="470">+I190/H190-1</f>
        <v>-0.48605160741733988</v>
      </c>
      <c r="K190" s="2"/>
      <c r="L190" s="91" t="s">
        <v>2</v>
      </c>
      <c r="M190" s="106">
        <f>+SUM('[1]EXP TOTAL VINO PAIS'!B164:B175)/1000</f>
        <v>286.11900000000003</v>
      </c>
      <c r="N190" s="6">
        <f>+SUM(C186:C190)+SUM(B191:B197)</f>
        <v>279.28399999999999</v>
      </c>
      <c r="O190" s="6">
        <f t="shared" ref="O190" si="471">+SUM(D186:D190)+SUM(C191:C197)</f>
        <v>265.71000000000004</v>
      </c>
      <c r="P190" s="6">
        <f>+SUM(E186:E190)+SUM(D191:D197)</f>
        <v>260.06300000000005</v>
      </c>
      <c r="Q190" s="6">
        <f>+SUM(F186:F190)+SUM(E191:E197)</f>
        <v>237.81899999999999</v>
      </c>
      <c r="R190" s="107">
        <f>+SUM(G186:G190)+SUM(F191:F197)</f>
        <v>220.28099999999998</v>
      </c>
      <c r="S190" s="107">
        <f>+SUM(H186:H190)+SUM(G191:G197)</f>
        <v>253.5</v>
      </c>
      <c r="T190" s="107">
        <f t="shared" ref="T190" si="472">+SUM(I186:I190)+SUM(H191:H197)</f>
        <v>207.92699999999999</v>
      </c>
      <c r="U190" s="119">
        <f>+T190/S190-1</f>
        <v>-0.17977514792899407</v>
      </c>
      <c r="V190" s="115">
        <f>+POWER(T190/O190,0.2)-1</f>
        <v>-4.7860466744912844E-2</v>
      </c>
    </row>
    <row r="191" spans="1:22" x14ac:dyDescent="0.25">
      <c r="A191" s="91" t="s">
        <v>3</v>
      </c>
      <c r="B191" s="106">
        <f>+'[1]EXP TOTAL VINO PAIS'!B176/1000</f>
        <v>18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107">
        <f>+'[1]EXP TOTAL VINO PAIS'!B248/1000</f>
        <v>19.518000000000001</v>
      </c>
      <c r="I191" s="106">
        <f>+'[1]EXP TOTAL VINO PAIS'!B260/1000</f>
        <v>10.016</v>
      </c>
      <c r="J191" s="93">
        <f t="shared" ref="J191" si="473">+I191/H191-1</f>
        <v>-0.48683266728148378</v>
      </c>
      <c r="K191" s="2"/>
      <c r="L191" s="91" t="s">
        <v>3</v>
      </c>
      <c r="M191" s="106">
        <f>+SUM('[1]EXP TOTAL VINO PAIS'!B165:B176)/1000</f>
        <v>277.88400000000001</v>
      </c>
      <c r="N191" s="6">
        <f>+SUM(C186:C191)+SUM(B192:B197)</f>
        <v>284.79600000000005</v>
      </c>
      <c r="O191" s="6">
        <f t="shared" ref="O191" si="474">+SUM(D186:D191)+SUM(C192:C197)</f>
        <v>262.39999999999998</v>
      </c>
      <c r="P191" s="6">
        <f>+SUM(E186:E191)+SUM(D192:D197)</f>
        <v>257.15699999999998</v>
      </c>
      <c r="Q191" s="6">
        <f>+SUM(F186:F191)+SUM(E192:E197)</f>
        <v>230.29500000000002</v>
      </c>
      <c r="R191" s="107">
        <f>+SUM(G186:G191)+SUM(F192:F197)</f>
        <v>233.52199999999999</v>
      </c>
      <c r="S191" s="107">
        <f>+SUM(H186:H191)+SUM(G192:G197)</f>
        <v>250.005</v>
      </c>
      <c r="T191" s="107">
        <f t="shared" ref="T191" si="475">+SUM(I186:I191)+SUM(H192:H197)</f>
        <v>198.42500000000001</v>
      </c>
      <c r="U191" s="119">
        <f>+T191/S191-1</f>
        <v>-0.20631587368252624</v>
      </c>
      <c r="V191" s="115">
        <f>+POWER(T191/O191,0.2)-1</f>
        <v>-5.4358525157957471E-2</v>
      </c>
    </row>
    <row r="192" spans="1:22" x14ac:dyDescent="0.25">
      <c r="A192" s="91" t="s">
        <v>4</v>
      </c>
      <c r="B192" s="106">
        <f>+'[1]EXP TOTAL VINO PAIS'!B177/1000</f>
        <v>19.89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107">
        <f>+'[1]EXP TOTAL VINO PAIS'!B249/1000</f>
        <v>13.561999999999999</v>
      </c>
      <c r="I192" s="106">
        <f>+'[1]EXP TOTAL VINO PAIS'!B261/1000</f>
        <v>13.367000000000001</v>
      </c>
      <c r="J192" s="93">
        <f t="shared" ref="J192:J193" si="476">+I192/H192-1</f>
        <v>-1.4378410263972796E-2</v>
      </c>
      <c r="K192" s="2"/>
      <c r="L192" s="91" t="s">
        <v>4</v>
      </c>
      <c r="M192" s="106">
        <f>+SUM('[1]EXP TOTAL VINO PAIS'!B166:B177)/1000</f>
        <v>277.387</v>
      </c>
      <c r="N192" s="6">
        <f>+SUM(C186:C192)+SUM(B193:B197)</f>
        <v>288.18899999999996</v>
      </c>
      <c r="O192" s="6">
        <f t="shared" ref="O192" si="477">+SUM(D186:D192)+SUM(C193:C197)</f>
        <v>262.74</v>
      </c>
      <c r="P192" s="6">
        <f>+SUM(E186:E192)+SUM(D193:D197)</f>
        <v>256.68099999999998</v>
      </c>
      <c r="Q192" s="6">
        <f>+SUM(F186:F192)+SUM(E193:E197)</f>
        <v>228.53400000000002</v>
      </c>
      <c r="R192" s="107">
        <f>+SUM(G186:G192)+SUM(F193:F197)</f>
        <v>237.56600000000003</v>
      </c>
      <c r="S192" s="107">
        <f>+SUM(H186:H192)+SUM(G193:G197)</f>
        <v>238.13700000000003</v>
      </c>
      <c r="T192" s="107">
        <f t="shared" ref="T192" si="478">+SUM(I186:I192)+SUM(H193:H197)</f>
        <v>198.23000000000002</v>
      </c>
      <c r="U192" s="119">
        <f t="shared" ref="U192:U193" si="479">+T192/S192-1</f>
        <v>-0.16758000646686577</v>
      </c>
      <c r="V192" s="115">
        <f t="shared" ref="V192:V193" si="480">+POWER(T192/O192,0.2)-1</f>
        <v>-5.4789283071153161E-2</v>
      </c>
    </row>
    <row r="193" spans="1:22" x14ac:dyDescent="0.25">
      <c r="A193" s="91" t="s">
        <v>5</v>
      </c>
      <c r="B193" s="106">
        <f>+'[1]EXP TOTAL VINO PAIS'!B178/1000</f>
        <v>28.042999999999999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107">
        <f>+'[1]EXP TOTAL VINO PAIS'!B250/1000</f>
        <v>25.526</v>
      </c>
      <c r="I193" s="106">
        <f>+'[1]EXP TOTAL VINO PAIS'!B262/1000</f>
        <v>13.087</v>
      </c>
      <c r="J193" s="93">
        <f t="shared" si="476"/>
        <v>-0.48730705946877695</v>
      </c>
      <c r="K193" s="2"/>
      <c r="L193" s="91" t="s">
        <v>5</v>
      </c>
      <c r="M193" s="106">
        <f>+SUM('[1]EXP TOTAL VINO PAIS'!B167:B178)/1000</f>
        <v>288.3</v>
      </c>
      <c r="N193" s="6">
        <f>+SUM(C186:C193)+SUM(B194:B197)</f>
        <v>283.065</v>
      </c>
      <c r="O193" s="6">
        <f t="shared" ref="O193" si="481">+SUM(D186:D193)+SUM(C194:C197)</f>
        <v>261.411</v>
      </c>
      <c r="P193" s="6">
        <f>+SUM(E186:E193)+SUM(D194:D197)</f>
        <v>254.71099999999998</v>
      </c>
      <c r="Q193" s="6">
        <f>+SUM(F186:F193)+SUM(E194:E197)</f>
        <v>235.52800000000002</v>
      </c>
      <c r="R193" s="107">
        <f>+SUM(G186:G193)+SUM(F194:F197)</f>
        <v>225.733</v>
      </c>
      <c r="S193" s="107">
        <f>+SUM(H186:H193)+SUM(G194:G197)</f>
        <v>248.88200000000003</v>
      </c>
      <c r="T193" s="107">
        <f t="shared" ref="T193" si="482">+SUM(I186:I193)+SUM(H194:H197)</f>
        <v>185.791</v>
      </c>
      <c r="U193" s="119">
        <f t="shared" si="479"/>
        <v>-0.25349764145257603</v>
      </c>
      <c r="V193" s="115">
        <f t="shared" si="480"/>
        <v>-6.6014437962166328E-2</v>
      </c>
    </row>
    <row r="194" spans="1:22" x14ac:dyDescent="0.25">
      <c r="A194" s="91" t="s">
        <v>6</v>
      </c>
      <c r="B194" s="106">
        <f>+'[1]EXP TOTAL VINO PAIS'!B179/1000</f>
        <v>25.997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107">
        <f>+'[1]EXP TOTAL VINO PAIS'!B251/1000</f>
        <v>20.962</v>
      </c>
      <c r="I194" s="106"/>
      <c r="J194" s="93"/>
      <c r="K194" s="2"/>
      <c r="L194" s="91" t="s">
        <v>6</v>
      </c>
      <c r="M194" s="106">
        <f>+SUM('[1]EXP TOTAL VINO PAIS'!B168:B179)/1000</f>
        <v>287.15199999999999</v>
      </c>
      <c r="N194" s="6">
        <f>+SUM(C186:C194)+SUM(B195:B197)</f>
        <v>278.13099999999997</v>
      </c>
      <c r="O194" s="6">
        <f t="shared" ref="O194" si="483">+SUM(D186:D194)+SUM(C195:C197)</f>
        <v>262.32499999999999</v>
      </c>
      <c r="P194" s="6">
        <f>+SUM(E186:E194)+SUM(D195:D197)</f>
        <v>252.41400000000002</v>
      </c>
      <c r="Q194" s="6">
        <f>+SUM(F186:F194)+SUM(E195:E197)</f>
        <v>232.17700000000002</v>
      </c>
      <c r="R194" s="107">
        <f>+SUM(G186:G194)+SUM(F195:F197)</f>
        <v>233.94500000000002</v>
      </c>
      <c r="S194" s="107">
        <f>+SUM(H186:H194)+SUM(G195:G197)</f>
        <v>245.30300000000003</v>
      </c>
      <c r="T194" s="107"/>
      <c r="U194" s="119"/>
      <c r="V194" s="115"/>
    </row>
    <row r="195" spans="1:22" x14ac:dyDescent="0.25">
      <c r="A195" s="91" t="s">
        <v>7</v>
      </c>
      <c r="B195" s="106">
        <f>+'[1]EXP TOTAL VINO PAIS'!B180/1000</f>
        <v>26.282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107">
        <f>+'[1]EXP TOTAL VINO PAIS'!B252/1000</f>
        <v>21.49</v>
      </c>
      <c r="I195" s="106"/>
      <c r="J195" s="93"/>
      <c r="K195" s="2"/>
      <c r="L195" s="91" t="s">
        <v>7</v>
      </c>
      <c r="M195" s="106">
        <f>+SUM('[1]EXP TOTAL VINO PAIS'!B169:B180)/1000</f>
        <v>287.63200000000001</v>
      </c>
      <c r="N195" s="6">
        <f>+SUM(C186:C195)+SUM(B196:B197)</f>
        <v>276.98599999999999</v>
      </c>
      <c r="O195" s="6">
        <f t="shared" ref="O195" si="484">+SUM(D186:D195)+SUM(C196:C197)</f>
        <v>258.15699999999998</v>
      </c>
      <c r="P195" s="6">
        <f>+SUM(E186:E195)+SUM(D196:D197)</f>
        <v>247.76400000000001</v>
      </c>
      <c r="Q195" s="6">
        <f>+SUM(F186:F195)+SUM(E196:E197)</f>
        <v>232.90400000000002</v>
      </c>
      <c r="R195" s="107">
        <f>+SUM(G186:G195)+SUM(F196:F197)</f>
        <v>239.34100000000001</v>
      </c>
      <c r="S195" s="107">
        <f>+SUM(H186:H195)+SUM(G196:G197)</f>
        <v>244.35100000000003</v>
      </c>
      <c r="T195" s="107"/>
      <c r="U195" s="119"/>
      <c r="V195" s="115"/>
    </row>
    <row r="196" spans="1:22" x14ac:dyDescent="0.25">
      <c r="A196" s="91" t="s">
        <v>8</v>
      </c>
      <c r="B196" s="106">
        <f>+'[1]EXP TOTAL VINO PAIS'!B181/1000</f>
        <v>25.707000000000001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107">
        <f>+'[1]EXP TOTAL VINO PAIS'!B253/1000</f>
        <v>14.259</v>
      </c>
      <c r="I196" s="106"/>
      <c r="J196" s="93"/>
      <c r="K196" s="2"/>
      <c r="L196" s="91" t="s">
        <v>8</v>
      </c>
      <c r="M196" s="106">
        <f>+SUM('[1]EXP TOTAL VINO PAIS'!B170:B181)/1000</f>
        <v>289.76</v>
      </c>
      <c r="N196" s="6">
        <f>+SUM(C186:C196)+SUM(B197)</f>
        <v>272.39400000000001</v>
      </c>
      <c r="O196" s="6">
        <f t="shared" ref="O196" si="485">+SUM(D186:D196)+SUM(C197)</f>
        <v>263.18099999999998</v>
      </c>
      <c r="P196" s="6">
        <f>+SUM(E186:E196)+SUM(D197)</f>
        <v>241.46099999999998</v>
      </c>
      <c r="Q196" s="6">
        <f>+SUM(F186:F196)+SUM(E197)</f>
        <v>232.30600000000001</v>
      </c>
      <c r="R196" s="107">
        <f>+SUM(G186:G196)+SUM(F197)</f>
        <v>239.23900000000003</v>
      </c>
      <c r="S196" s="107">
        <f>+SUM(H186:H196)+SUM(G197)</f>
        <v>239.47400000000002</v>
      </c>
      <c r="T196" s="107"/>
      <c r="U196" s="119"/>
      <c r="V196" s="115"/>
    </row>
    <row r="197" spans="1:22" x14ac:dyDescent="0.25">
      <c r="A197" s="91" t="s">
        <v>9</v>
      </c>
      <c r="B197" s="106">
        <f>+'[1]EXP TOTAL VINO PAIS'!B182/1000</f>
        <v>27.239000000000001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107">
        <f>+'[1]EXP TOTAL VINO PAIS'!B254/1000</f>
        <v>15.015000000000001</v>
      </c>
      <c r="I197" s="106"/>
      <c r="J197" s="93"/>
      <c r="K197" s="2"/>
      <c r="L197" s="91" t="s">
        <v>9</v>
      </c>
      <c r="M197" s="106">
        <f>+SUM('[1]EXP TOTAL VINO PAIS'!B171:B182)/1000</f>
        <v>292.31200000000001</v>
      </c>
      <c r="N197" s="6">
        <f>+SUM(C186:C197)</f>
        <v>269.83999999999997</v>
      </c>
      <c r="O197" s="6">
        <f t="shared" ref="O197" si="486">+SUM(D186:D197)</f>
        <v>260.35500000000002</v>
      </c>
      <c r="P197" s="6">
        <f>+SUM(E186:E197)</f>
        <v>244.32699999999997</v>
      </c>
      <c r="Q197" s="6">
        <f>+SUM(F186:F197)</f>
        <v>225.197</v>
      </c>
      <c r="R197" s="107">
        <f>+SUM(G186:G197)</f>
        <v>240.30900000000003</v>
      </c>
      <c r="S197" s="107">
        <f>+SUM(H186:H197)</f>
        <v>235.803</v>
      </c>
      <c r="T197" s="107"/>
      <c r="U197" s="119"/>
      <c r="V197" s="115"/>
    </row>
    <row r="198" spans="1:22" ht="25.5" x14ac:dyDescent="0.25">
      <c r="A198" s="94" t="s">
        <v>13</v>
      </c>
      <c r="B198" s="108">
        <f>SUM(B186:B197)</f>
        <v>292.31200000000001</v>
      </c>
      <c r="C198" s="85">
        <f t="shared" ref="C198:F198" si="487">SUM(C186:C197)</f>
        <v>269.83999999999997</v>
      </c>
      <c r="D198" s="85">
        <f t="shared" si="487"/>
        <v>260.35500000000002</v>
      </c>
      <c r="E198" s="85">
        <f t="shared" si="487"/>
        <v>244.32699999999997</v>
      </c>
      <c r="F198" s="85">
        <f t="shared" si="487"/>
        <v>225.197</v>
      </c>
      <c r="G198" s="85">
        <f t="shared" ref="G198" si="488">SUM(G186:G197)</f>
        <v>240.30900000000003</v>
      </c>
      <c r="H198" s="109">
        <f t="shared" ref="H198" si="489">SUM(H186:H197)</f>
        <v>235.803</v>
      </c>
      <c r="I198" s="108"/>
      <c r="J198" s="96"/>
      <c r="K198" s="3"/>
      <c r="L198" s="94" t="s">
        <v>14</v>
      </c>
      <c r="M198" s="108">
        <f t="shared" ref="M198" si="490">+AVERAGE(M186:M197)</f>
        <v>288.50166666666672</v>
      </c>
      <c r="N198" s="85">
        <f>+AVERAGE(N186:N197)</f>
        <v>282.13066666666668</v>
      </c>
      <c r="O198" s="85">
        <f t="shared" ref="O198:R198" si="491">+AVERAGE(O186:O197)</f>
        <v>263.06733333333335</v>
      </c>
      <c r="P198" s="85">
        <f t="shared" si="491"/>
        <v>253.63441666666665</v>
      </c>
      <c r="Q198" s="85">
        <f t="shared" si="491"/>
        <v>234.98575000000002</v>
      </c>
      <c r="R198" s="109">
        <f t="shared" si="491"/>
        <v>230.03441666666666</v>
      </c>
      <c r="S198" s="109">
        <f t="shared" ref="S198:T198" si="492">+AVERAGE(S186:S197)</f>
        <v>243.90733333333336</v>
      </c>
      <c r="T198" s="109">
        <f t="shared" si="492"/>
        <v>213.80987499999998</v>
      </c>
      <c r="U198" s="121">
        <f t="shared" si="460"/>
        <v>-0.12339710299813333</v>
      </c>
      <c r="V198" s="178">
        <f t="shared" si="461"/>
        <v>-4.0616671265988558E-2</v>
      </c>
    </row>
    <row r="199" spans="1:22" ht="25.5" x14ac:dyDescent="0.25">
      <c r="A199" s="97" t="s">
        <v>15</v>
      </c>
      <c r="B199" s="110">
        <f t="shared" ref="B199:G199" si="493">+B198/B$360</f>
        <v>0.35786324137576425</v>
      </c>
      <c r="C199" s="86">
        <f t="shared" si="493"/>
        <v>0.33481982216729572</v>
      </c>
      <c r="D199" s="86">
        <f t="shared" si="493"/>
        <v>0.31586513964040475</v>
      </c>
      <c r="E199" s="86">
        <f t="shared" si="493"/>
        <v>0.30690722452373709</v>
      </c>
      <c r="F199" s="86">
        <f t="shared" si="493"/>
        <v>0.28864601171005816</v>
      </c>
      <c r="G199" s="86">
        <f t="shared" si="493"/>
        <v>0.29078595180128075</v>
      </c>
      <c r="H199" s="111">
        <f t="shared" ref="H199" si="494">+H198/H$360</f>
        <v>0.29941717246108135</v>
      </c>
      <c r="I199" s="110"/>
      <c r="J199" s="99"/>
      <c r="K199" s="3"/>
      <c r="L199" s="97" t="s">
        <v>15</v>
      </c>
      <c r="M199" s="110">
        <f t="shared" ref="M199:R199" si="495">+M198/M$360</f>
        <v>0.39161841973928041</v>
      </c>
      <c r="N199" s="86">
        <f t="shared" si="495"/>
        <v>0.34806921847872707</v>
      </c>
      <c r="O199" s="86">
        <f t="shared" si="495"/>
        <v>0.32473830333513248</v>
      </c>
      <c r="P199" s="86">
        <f t="shared" si="495"/>
        <v>0.31044154603227897</v>
      </c>
      <c r="Q199" s="86">
        <f t="shared" si="495"/>
        <v>0.298907712265436</v>
      </c>
      <c r="R199" s="111">
        <f t="shared" si="495"/>
        <v>0.28687537815637815</v>
      </c>
      <c r="S199" s="111">
        <f t="shared" ref="S199:T199" si="496">+S198/S$360</f>
        <v>0.29800703352020153</v>
      </c>
      <c r="T199" s="111">
        <f t="shared" si="496"/>
        <v>0.2888191751945775</v>
      </c>
      <c r="U199" s="120"/>
      <c r="V199" s="116"/>
    </row>
    <row r="200" spans="1:22" ht="26.25" thickBot="1" x14ac:dyDescent="0.3">
      <c r="A200" s="100" t="s">
        <v>12</v>
      </c>
      <c r="B200" s="112"/>
      <c r="C200" s="87">
        <f>+C198/B198-1</f>
        <v>-7.6876761816141781E-2</v>
      </c>
      <c r="D200" s="87">
        <f t="shared" ref="D200:H200" si="497">+D198/C198-1</f>
        <v>-3.5150459531574141E-2</v>
      </c>
      <c r="E200" s="87">
        <f t="shared" si="497"/>
        <v>-6.1562097904784063E-2</v>
      </c>
      <c r="F200" s="87">
        <f t="shared" si="497"/>
        <v>-7.829670891878493E-2</v>
      </c>
      <c r="G200" s="87">
        <f t="shared" si="497"/>
        <v>6.71056896850315E-2</v>
      </c>
      <c r="H200" s="113">
        <f t="shared" si="497"/>
        <v>-1.8750858269977466E-2</v>
      </c>
      <c r="I200" s="204"/>
      <c r="J200" s="103"/>
      <c r="K200" s="2"/>
      <c r="L200" s="100" t="s">
        <v>12</v>
      </c>
      <c r="M200" s="112"/>
      <c r="N200" s="87">
        <f>+N198/M198-1</f>
        <v>-2.2083061334134513E-2</v>
      </c>
      <c r="O200" s="87">
        <f t="shared" ref="O200:T200" si="498">+O198/N198-1</f>
        <v>-6.7569164169793638E-2</v>
      </c>
      <c r="P200" s="87">
        <f t="shared" si="498"/>
        <v>-3.5857423067858551E-2</v>
      </c>
      <c r="Q200" s="87">
        <f t="shared" si="498"/>
        <v>-7.3525773480399681E-2</v>
      </c>
      <c r="R200" s="113">
        <f t="shared" si="498"/>
        <v>-2.1070781242408798E-2</v>
      </c>
      <c r="S200" s="113">
        <f t="shared" si="498"/>
        <v>6.0308004635538426E-2</v>
      </c>
      <c r="T200" s="113">
        <f t="shared" si="498"/>
        <v>-0.12339710299813333</v>
      </c>
      <c r="U200" s="101"/>
      <c r="V200" s="117"/>
    </row>
    <row r="201" spans="1:22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2" ht="15.75" thickBot="1" x14ac:dyDescent="0.3">
      <c r="A202" s="284" t="s">
        <v>120</v>
      </c>
      <c r="B202" s="285"/>
      <c r="C202" s="285"/>
      <c r="D202" s="285"/>
      <c r="E202" s="285"/>
      <c r="F202" s="285"/>
      <c r="G202" s="285"/>
      <c r="H202" s="285"/>
      <c r="I202" s="285"/>
      <c r="J202" s="286"/>
      <c r="K202" s="2"/>
      <c r="L202" s="284" t="s">
        <v>121</v>
      </c>
      <c r="M202" s="285"/>
      <c r="N202" s="285"/>
      <c r="O202" s="285"/>
      <c r="P202" s="285"/>
      <c r="Q202" s="285"/>
      <c r="R202" s="285"/>
      <c r="S202" s="285"/>
      <c r="T202" s="285"/>
      <c r="U202" s="285"/>
      <c r="V202" s="286"/>
    </row>
    <row r="203" spans="1:22" ht="38.25" x14ac:dyDescent="0.25">
      <c r="A203" s="88"/>
      <c r="B203" s="104">
        <v>2016</v>
      </c>
      <c r="C203" s="84">
        <f>+B203+1</f>
        <v>2017</v>
      </c>
      <c r="D203" s="84">
        <f t="shared" ref="D203:G203" si="499">+C203+1</f>
        <v>2018</v>
      </c>
      <c r="E203" s="84">
        <f t="shared" si="499"/>
        <v>2019</v>
      </c>
      <c r="F203" s="84">
        <f t="shared" si="499"/>
        <v>2020</v>
      </c>
      <c r="G203" s="84">
        <f t="shared" si="499"/>
        <v>2021</v>
      </c>
      <c r="H203" s="105">
        <v>2022</v>
      </c>
      <c r="I203" s="104">
        <v>2023</v>
      </c>
      <c r="J203" s="90" t="s">
        <v>16</v>
      </c>
      <c r="K203" s="2"/>
      <c r="L203" s="88"/>
      <c r="M203" s="104">
        <v>2016</v>
      </c>
      <c r="N203" s="84">
        <f>+M203+1</f>
        <v>2017</v>
      </c>
      <c r="O203" s="84">
        <f t="shared" ref="O203" si="500">+N203+1</f>
        <v>2018</v>
      </c>
      <c r="P203" s="84">
        <f t="shared" ref="P203" si="501">+O203+1</f>
        <v>2019</v>
      </c>
      <c r="Q203" s="84">
        <f t="shared" ref="Q203" si="502">+P203+1</f>
        <v>2020</v>
      </c>
      <c r="R203" s="105">
        <f t="shared" ref="R203" si="503">+Q203+1</f>
        <v>2021</v>
      </c>
      <c r="S203" s="89">
        <v>2022</v>
      </c>
      <c r="T203" s="89">
        <v>2023</v>
      </c>
      <c r="U203" s="118" t="s">
        <v>16</v>
      </c>
      <c r="V203" s="114" t="s">
        <v>21</v>
      </c>
    </row>
    <row r="204" spans="1:22" x14ac:dyDescent="0.25">
      <c r="A204" s="91" t="s">
        <v>10</v>
      </c>
      <c r="B204" s="106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107">
        <f>+'[1]EXP TOTAL VINO PAIS'!C243/1000</f>
        <v>6.8529999999999998</v>
      </c>
      <c r="I204" s="106">
        <f>+'[1]EXP TOTAL VINO PAIS'!C255/1000</f>
        <v>7.4720000000000004</v>
      </c>
      <c r="J204" s="93">
        <f>+I204/H204-1</f>
        <v>9.0325404932146691E-2</v>
      </c>
      <c r="K204" s="2"/>
      <c r="L204" s="91" t="s">
        <v>10</v>
      </c>
      <c r="M204" s="106">
        <f>+SUM('[1]EXP TOTAL VINO PAIS'!C160:C171)/1000</f>
        <v>85.552000000000007</v>
      </c>
      <c r="N204" s="6">
        <f>+SUM(C204)+SUM(B205:B215)</f>
        <v>91.125999999999991</v>
      </c>
      <c r="O204" s="6">
        <f t="shared" ref="O204" si="504">+SUM(D204)+SUM(C205:C215)</f>
        <v>100.062</v>
      </c>
      <c r="P204" s="6">
        <f>+SUM(E204)+SUM(D205:D215)</f>
        <v>108.786</v>
      </c>
      <c r="Q204" s="6">
        <f>+SUM(F204)+SUM(E205:E215)</f>
        <v>114.94299999999998</v>
      </c>
      <c r="R204" s="107">
        <f>+SUM(G204)+SUM(F205:F215)</f>
        <v>124.02399999999999</v>
      </c>
      <c r="S204" s="107">
        <f>+SUM(H204)+SUM(G205:G215)</f>
        <v>127.24099999999999</v>
      </c>
      <c r="T204" s="107">
        <f>+SUM(I204)+SUM(H205:H215)</f>
        <v>110.09</v>
      </c>
      <c r="U204" s="119">
        <f t="shared" ref="U204:U205" si="505">+T204/S204-1</f>
        <v>-0.13479145872792564</v>
      </c>
      <c r="V204" s="115">
        <f t="shared" ref="V204:V205" si="506">+POWER(T204/O204,0.2)-1</f>
        <v>1.9285247421851892E-2</v>
      </c>
    </row>
    <row r="205" spans="1:22" x14ac:dyDescent="0.25">
      <c r="A205" s="91" t="s">
        <v>11</v>
      </c>
      <c r="B205" s="106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107">
        <f>+'[1]EXP TOTAL VINO PAIS'!C244/1000</f>
        <v>11.291</v>
      </c>
      <c r="I205" s="106">
        <f>+'[1]EXP TOTAL VINO PAIS'!C256/1000</f>
        <v>7.1619999999999999</v>
      </c>
      <c r="J205" s="93">
        <f t="shared" ref="J205" si="507">+I205/H205-1</f>
        <v>-0.36568948720219652</v>
      </c>
      <c r="K205" s="2"/>
      <c r="L205" s="91" t="s">
        <v>11</v>
      </c>
      <c r="M205" s="106">
        <f>+SUM('[1]EXP TOTAL VINO PAIS'!C161:C172)/1000</f>
        <v>87.15</v>
      </c>
      <c r="N205" s="6">
        <f>+SUM(C204:C205)+SUM(B206:B215)</f>
        <v>90.461999999999989</v>
      </c>
      <c r="O205" s="6">
        <f t="shared" ref="O205" si="508">+SUM(D204:D205)+SUM(C206:C215)</f>
        <v>100.04200000000002</v>
      </c>
      <c r="P205" s="6">
        <f>+SUM(E204:E205)+SUM(D206:D215)</f>
        <v>111.21699999999998</v>
      </c>
      <c r="Q205" s="6">
        <f>+SUM(F204:F205)+SUM(E206:E215)</f>
        <v>114.143</v>
      </c>
      <c r="R205" s="107">
        <f>+SUM(G204:G205)+SUM(F206:F215)</f>
        <v>125.35599999999999</v>
      </c>
      <c r="S205" s="107">
        <f>+SUM(H204:H205)+SUM(G206:G215)</f>
        <v>128.87700000000001</v>
      </c>
      <c r="T205" s="107">
        <f>+SUM(I204:I205)+SUM(H206:H215)</f>
        <v>105.96100000000001</v>
      </c>
      <c r="U205" s="119">
        <f t="shared" si="505"/>
        <v>-0.17781295343622205</v>
      </c>
      <c r="V205" s="115">
        <f t="shared" si="506"/>
        <v>1.1562536088103315E-2</v>
      </c>
    </row>
    <row r="206" spans="1:22" x14ac:dyDescent="0.25">
      <c r="A206" s="91" t="s">
        <v>0</v>
      </c>
      <c r="B206" s="106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107">
        <f>+'[1]EXP TOTAL VINO PAIS'!C245/1000</f>
        <v>11.727</v>
      </c>
      <c r="I206" s="106">
        <f>+'[1]EXP TOTAL VINO PAIS'!C257/1000</f>
        <v>10.122</v>
      </c>
      <c r="J206" s="93">
        <f t="shared" ref="J206" si="509">+I206/H206-1</f>
        <v>-0.13686364799181383</v>
      </c>
      <c r="K206" s="2"/>
      <c r="L206" s="91" t="s">
        <v>0</v>
      </c>
      <c r="M206" s="106">
        <f>+SUM('[1]EXP TOTAL VINO PAIS'!C162:C173)/1000</f>
        <v>89.263000000000005</v>
      </c>
      <c r="N206" s="6">
        <f>+SUM(C204:C206)+SUM(B207:B215)</f>
        <v>90.006</v>
      </c>
      <c r="O206" s="6">
        <f t="shared" ref="O206" si="510">+SUM(D204:D206)+SUM(C207:C215)</f>
        <v>101.77999999999999</v>
      </c>
      <c r="P206" s="6">
        <f>+SUM(E204:E206)+SUM(D207:D215)</f>
        <v>112.49299999999999</v>
      </c>
      <c r="Q206" s="6">
        <f>+SUM(F204:F206)+SUM(E207:E215)</f>
        <v>112.979</v>
      </c>
      <c r="R206" s="107">
        <f>+SUM(G204:G206)+SUM(F207:F215)</f>
        <v>127.18799999999999</v>
      </c>
      <c r="S206" s="107">
        <f>+SUM(H204:H206)+SUM(G207:G215)</f>
        <v>129.405</v>
      </c>
      <c r="T206" s="107">
        <f t="shared" ref="T206" si="511">+SUM(I204:I206)+SUM(H207:H215)</f>
        <v>104.35600000000001</v>
      </c>
      <c r="U206" s="119">
        <f>+T206/S206-1</f>
        <v>-0.19357057300722535</v>
      </c>
      <c r="V206" s="115">
        <f>+POWER(T206/O206,0.2)-1</f>
        <v>5.0114172580972838E-3</v>
      </c>
    </row>
    <row r="207" spans="1:22" x14ac:dyDescent="0.25">
      <c r="A207" s="91" t="s">
        <v>1</v>
      </c>
      <c r="B207" s="106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107">
        <f>+'[1]EXP TOTAL VINO PAIS'!C246/1000</f>
        <v>8.3079999999999998</v>
      </c>
      <c r="I207" s="106">
        <f>+'[1]EXP TOTAL VINO PAIS'!C258/1000</f>
        <v>9.0730000000000004</v>
      </c>
      <c r="J207" s="93">
        <f t="shared" ref="J207" si="512">+I207/H207-1</f>
        <v>9.2079922965816241E-2</v>
      </c>
      <c r="K207" s="2"/>
      <c r="L207" s="91" t="s">
        <v>1</v>
      </c>
      <c r="M207" s="106">
        <f>+SUM('[1]EXP TOTAL VINO PAIS'!C163:C174)/1000</f>
        <v>86.903000000000006</v>
      </c>
      <c r="N207" s="6">
        <f>+SUM(C204:C207)+SUM(B208:B215)</f>
        <v>92.057000000000002</v>
      </c>
      <c r="O207" s="6">
        <f t="shared" ref="O207" si="513">+SUM(D204:D207)+SUM(C208:C215)</f>
        <v>102.41900000000001</v>
      </c>
      <c r="P207" s="6">
        <f>+SUM(E204:E207)+SUM(D208:D215)</f>
        <v>112.426</v>
      </c>
      <c r="Q207" s="6">
        <f>+SUM(F204:F207)+SUM(E208:E215)</f>
        <v>111.85000000000001</v>
      </c>
      <c r="R207" s="107">
        <f>+SUM(G204:G207)+SUM(F208:F215)</f>
        <v>129.69999999999999</v>
      </c>
      <c r="S207" s="107">
        <f>+SUM(H204:H207)+SUM(G208:G215)</f>
        <v>126.996</v>
      </c>
      <c r="T207" s="37">
        <f t="shared" ref="T207" si="514">+SUM(I204:I207)+SUM(H208:H215)</f>
        <v>105.12100000000001</v>
      </c>
      <c r="U207" s="78">
        <f>+T207/S207-1</f>
        <v>-0.17224951966991076</v>
      </c>
      <c r="V207" s="7">
        <f>+POWER(T207/O207,0.2)-1</f>
        <v>5.2215500952856875E-3</v>
      </c>
    </row>
    <row r="208" spans="1:22" x14ac:dyDescent="0.25">
      <c r="A208" s="91" t="s">
        <v>2</v>
      </c>
      <c r="B208" s="106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107">
        <f>+'[1]EXP TOTAL VINO PAIS'!C247/1000</f>
        <v>9.5640000000000001</v>
      </c>
      <c r="I208" s="106">
        <f>+'[1]EXP TOTAL VINO PAIS'!C259/1000</f>
        <v>8.7119999999999997</v>
      </c>
      <c r="J208" s="93">
        <f t="shared" ref="J208" si="515">+I208/H208-1</f>
        <v>-8.9084065244667499E-2</v>
      </c>
      <c r="K208" s="2"/>
      <c r="L208" s="91" t="s">
        <v>2</v>
      </c>
      <c r="M208" s="106">
        <f>+SUM('[1]EXP TOTAL VINO PAIS'!C164:C175)/1000</f>
        <v>87.31</v>
      </c>
      <c r="N208" s="6">
        <f>+SUM(C204:C208)+SUM(B209:B215)</f>
        <v>93.093000000000004</v>
      </c>
      <c r="O208" s="6">
        <f t="shared" ref="O208" si="516">+SUM(D204:D208)+SUM(C209:C215)</f>
        <v>102.41499999999999</v>
      </c>
      <c r="P208" s="6">
        <f>+SUM(E204:E208)+SUM(D209:D215)</f>
        <v>114.849</v>
      </c>
      <c r="Q208" s="6">
        <f>+SUM(F204:F208)+SUM(E209:E215)</f>
        <v>113.57600000000001</v>
      </c>
      <c r="R208" s="107">
        <f>+SUM(G204:G208)+SUM(F209:F215)</f>
        <v>128.922</v>
      </c>
      <c r="S208" s="107">
        <f>+SUM(H204:H208)+SUM(G209:G215)</f>
        <v>125.12299999999999</v>
      </c>
      <c r="T208" s="107">
        <f t="shared" ref="T208" si="517">+SUM(I204:I208)+SUM(H209:H215)</f>
        <v>104.26899999999999</v>
      </c>
      <c r="U208" s="119">
        <f>+T208/S208-1</f>
        <v>-0.16666799868928972</v>
      </c>
      <c r="V208" s="115">
        <f>+POWER(T208/O208,0.2)-1</f>
        <v>3.5946276363960639E-3</v>
      </c>
    </row>
    <row r="209" spans="1:22" x14ac:dyDescent="0.25">
      <c r="A209" s="91" t="s">
        <v>3</v>
      </c>
      <c r="B209" s="106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107">
        <f>+'[1]EXP TOTAL VINO PAIS'!C248/1000</f>
        <v>9.6509999999999998</v>
      </c>
      <c r="I209" s="106">
        <f>+'[1]EXP TOTAL VINO PAIS'!C260/1000</f>
        <v>7.19</v>
      </c>
      <c r="J209" s="93">
        <f t="shared" ref="J209" si="518">+I209/H209-1</f>
        <v>-0.25499948191897204</v>
      </c>
      <c r="K209" s="2"/>
      <c r="L209" s="91" t="s">
        <v>3</v>
      </c>
      <c r="M209" s="106">
        <f>+SUM('[1]EXP TOTAL VINO PAIS'!C165:C176)/1000</f>
        <v>86.031000000000006</v>
      </c>
      <c r="N209" s="6">
        <f>+SUM(C204:C209)+SUM(B210:B215)</f>
        <v>96.954999999999998</v>
      </c>
      <c r="O209" s="6">
        <f t="shared" ref="O209" si="519">+SUM(D204:D209)+SUM(C210:C215)</f>
        <v>99.374000000000009</v>
      </c>
      <c r="P209" s="6">
        <f>+SUM(E204:E209)+SUM(D210:D215)</f>
        <v>115.26900000000001</v>
      </c>
      <c r="Q209" s="6">
        <f>+SUM(F204:F209)+SUM(E210:E215)</f>
        <v>117.185</v>
      </c>
      <c r="R209" s="107">
        <f>+SUM(G204:G209)+SUM(F210:F215)</f>
        <v>126.057</v>
      </c>
      <c r="S209" s="107">
        <f>+SUM(H204:H209)+SUM(G210:G215)</f>
        <v>126.745</v>
      </c>
      <c r="T209" s="107">
        <f t="shared" ref="T209" si="520">+SUM(I204:I209)+SUM(H210:H215)</f>
        <v>101.80799999999999</v>
      </c>
      <c r="U209" s="119">
        <f>+T209/S209-1</f>
        <v>-0.196749378673715</v>
      </c>
      <c r="V209" s="115">
        <f>+POWER(T209/O209,0.2)-1</f>
        <v>4.8513652420694164E-3</v>
      </c>
    </row>
    <row r="210" spans="1:22" x14ac:dyDescent="0.25">
      <c r="A210" s="91" t="s">
        <v>4</v>
      </c>
      <c r="B210" s="106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107">
        <f>+'[1]EXP TOTAL VINO PAIS'!C249/1000</f>
        <v>7.492</v>
      </c>
      <c r="I210" s="106">
        <f>+'[1]EXP TOTAL VINO PAIS'!C261/1000</f>
        <v>7.3419999999999996</v>
      </c>
      <c r="J210" s="93">
        <f t="shared" ref="J210:J211" si="521">+I210/H210-1</f>
        <v>-2.002135611318745E-2</v>
      </c>
      <c r="K210" s="2"/>
      <c r="L210" s="91" t="s">
        <v>4</v>
      </c>
      <c r="M210" s="106">
        <f>+SUM('[1]EXP TOTAL VINO PAIS'!C166:C177)/1000</f>
        <v>86.46</v>
      </c>
      <c r="N210" s="6">
        <f>+SUM(C204:C210)+SUM(B211:B215)</f>
        <v>97.605999999999995</v>
      </c>
      <c r="O210" s="6">
        <f t="shared" ref="O210" si="522">+SUM(D204:D210)+SUM(C211:C215)</f>
        <v>100.57900000000001</v>
      </c>
      <c r="P210" s="6">
        <f>+SUM(E204:E210)+SUM(D211:D215)</f>
        <v>113.71000000000001</v>
      </c>
      <c r="Q210" s="6">
        <f>+SUM(F204:F210)+SUM(E211:E215)</f>
        <v>119.51600000000002</v>
      </c>
      <c r="R210" s="107">
        <f>+SUM(G204:G210)+SUM(F211:F215)</f>
        <v>125.652</v>
      </c>
      <c r="S210" s="107">
        <f>+SUM(H204:H210)+SUM(G211:G215)</f>
        <v>124.38800000000001</v>
      </c>
      <c r="T210" s="107">
        <f t="shared" ref="T210" si="523">+SUM(I204:I210)+SUM(H211:H215)</f>
        <v>101.65799999999999</v>
      </c>
      <c r="U210" s="119">
        <f t="shared" ref="U210:U211" si="524">+T210/S210-1</f>
        <v>-0.18273466893912615</v>
      </c>
      <c r="V210" s="115">
        <f t="shared" ref="V210:V211" si="525">+POWER(T210/O210,0.2)-1</f>
        <v>2.1364289278449355E-3</v>
      </c>
    </row>
    <row r="211" spans="1:22" x14ac:dyDescent="0.25">
      <c r="A211" s="91" t="s">
        <v>5</v>
      </c>
      <c r="B211" s="106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107">
        <f>+'[1]EXP TOTAL VINO PAIS'!C250/1000</f>
        <v>9.2929999999999993</v>
      </c>
      <c r="I211" s="106">
        <f>+'[1]EXP TOTAL VINO PAIS'!C262/1000</f>
        <v>7.0860000000000003</v>
      </c>
      <c r="J211" s="93">
        <f t="shared" si="521"/>
        <v>-0.23749058431077141</v>
      </c>
      <c r="K211" s="2"/>
      <c r="L211" s="91" t="s">
        <v>5</v>
      </c>
      <c r="M211" s="106">
        <f>+SUM('[1]EXP TOTAL VINO PAIS'!C167:C178)/1000</f>
        <v>88.611999999999995</v>
      </c>
      <c r="N211" s="6">
        <f>+SUM(C204:C211)+SUM(B212:B215)</f>
        <v>97.322000000000003</v>
      </c>
      <c r="O211" s="6">
        <f t="shared" ref="O211" si="526">+SUM(D204:D211)+SUM(C212:C215)</f>
        <v>100.63000000000001</v>
      </c>
      <c r="P211" s="6">
        <f>+SUM(E204:E211)+SUM(D212:D215)</f>
        <v>114.09200000000001</v>
      </c>
      <c r="Q211" s="6">
        <f>+SUM(F204:F211)+SUM(E212:E215)</f>
        <v>122.529</v>
      </c>
      <c r="R211" s="107">
        <f>+SUM(G204:G211)+SUM(F212:F215)</f>
        <v>122.43900000000001</v>
      </c>
      <c r="S211" s="107">
        <f>+SUM(H204:H211)+SUM(G212:G215)</f>
        <v>124.94</v>
      </c>
      <c r="T211" s="107">
        <f t="shared" ref="T211" si="527">+SUM(I204:I211)+SUM(H212:H215)</f>
        <v>99.450999999999993</v>
      </c>
      <c r="U211" s="119">
        <f t="shared" si="524"/>
        <v>-0.20400992476388669</v>
      </c>
      <c r="V211" s="115">
        <f t="shared" si="525"/>
        <v>-2.3542969638048472E-3</v>
      </c>
    </row>
    <row r="212" spans="1:22" x14ac:dyDescent="0.25">
      <c r="A212" s="91" t="s">
        <v>6</v>
      </c>
      <c r="B212" s="106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107">
        <f>+'[1]EXP TOTAL VINO PAIS'!C251/1000</f>
        <v>11.153</v>
      </c>
      <c r="I212" s="106"/>
      <c r="J212" s="93"/>
      <c r="K212" s="2"/>
      <c r="L212" s="91" t="s">
        <v>6</v>
      </c>
      <c r="M212" s="106">
        <f>+SUM('[1]EXP TOTAL VINO PAIS'!C168:C179)/1000</f>
        <v>90.289000000000001</v>
      </c>
      <c r="N212" s="6">
        <f>+SUM(C204:C212)+SUM(B213:B215)</f>
        <v>97.972999999999999</v>
      </c>
      <c r="O212" s="6">
        <f t="shared" ref="O212" si="528">+SUM(D204:D212)+SUM(C213:C215)</f>
        <v>100.64000000000001</v>
      </c>
      <c r="P212" s="6">
        <f>+SUM(E204:E212)+SUM(D213:D215)</f>
        <v>114.48200000000001</v>
      </c>
      <c r="Q212" s="6">
        <f>+SUM(F204:F212)+SUM(E213:E215)</f>
        <v>123.50200000000001</v>
      </c>
      <c r="R212" s="107">
        <f>+SUM(G204:G212)+SUM(F213:F215)</f>
        <v>124.182</v>
      </c>
      <c r="S212" s="107">
        <f>+SUM(H204:H212)+SUM(G213:G215)</f>
        <v>123.17600000000002</v>
      </c>
      <c r="T212" s="107"/>
      <c r="U212" s="119"/>
      <c r="V212" s="115"/>
    </row>
    <row r="213" spans="1:22" x14ac:dyDescent="0.25">
      <c r="A213" s="91" t="s">
        <v>7</v>
      </c>
      <c r="B213" s="106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107">
        <f>+'[1]EXP TOTAL VINO PAIS'!C252/1000</f>
        <v>7.7960000000000003</v>
      </c>
      <c r="I213" s="106"/>
      <c r="J213" s="93"/>
      <c r="K213" s="2"/>
      <c r="L213" s="91" t="s">
        <v>7</v>
      </c>
      <c r="M213" s="106">
        <f>+SUM('[1]EXP TOTAL VINO PAIS'!C169:C180)/1000</f>
        <v>89.486000000000004</v>
      </c>
      <c r="N213" s="6">
        <f>+SUM(C204:C213)+SUM(B214:B215)</f>
        <v>98.72</v>
      </c>
      <c r="O213" s="6">
        <f t="shared" ref="O213" si="529">+SUM(D204:D213)+SUM(C214:C215)</f>
        <v>101.12100000000001</v>
      </c>
      <c r="P213" s="6">
        <f>+SUM(E204:E213)+SUM(D214:D215)</f>
        <v>116.56500000000001</v>
      </c>
      <c r="Q213" s="6">
        <f>+SUM(F204:F213)+SUM(E214:E215)</f>
        <v>123.096</v>
      </c>
      <c r="R213" s="107">
        <f>+SUM(G204:G213)+SUM(F214:F215)</f>
        <v>123.706</v>
      </c>
      <c r="S213" s="107">
        <f>+SUM(H204:H213)+SUM(G214:G215)</f>
        <v>119.97300000000001</v>
      </c>
      <c r="T213" s="107"/>
      <c r="U213" s="119"/>
      <c r="V213" s="115"/>
    </row>
    <row r="214" spans="1:22" x14ac:dyDescent="0.25">
      <c r="A214" s="91" t="s">
        <v>8</v>
      </c>
      <c r="B214" s="106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107">
        <f>+'[1]EXP TOTAL VINO PAIS'!C253/1000</f>
        <v>6.6840000000000002</v>
      </c>
      <c r="I214" s="106"/>
      <c r="J214" s="93"/>
      <c r="K214" s="2"/>
      <c r="L214" s="91" t="s">
        <v>8</v>
      </c>
      <c r="M214" s="106">
        <f>+SUM('[1]EXP TOTAL VINO PAIS'!C170:C181)/1000</f>
        <v>90.522999999999996</v>
      </c>
      <c r="N214" s="6">
        <f>+SUM(C204:C214)+SUM(B215)</f>
        <v>99.006</v>
      </c>
      <c r="O214" s="6">
        <f t="shared" ref="O214" si="530">+SUM(D204:D214)+SUM(C215)</f>
        <v>102.71300000000001</v>
      </c>
      <c r="P214" s="6">
        <f>+SUM(E204:E214)+SUM(D215)</f>
        <v>115.20400000000001</v>
      </c>
      <c r="Q214" s="6">
        <f>+SUM(F204:F214)+SUM(E215)</f>
        <v>126.806</v>
      </c>
      <c r="R214" s="107">
        <f>+SUM(G204:G214)+SUM(F215)</f>
        <v>124.953</v>
      </c>
      <c r="S214" s="107">
        <f>+SUM(H204:H214)+SUM(G215)</f>
        <v>113.42400000000001</v>
      </c>
      <c r="T214" s="107"/>
      <c r="U214" s="119"/>
      <c r="V214" s="115"/>
    </row>
    <row r="215" spans="1:22" x14ac:dyDescent="0.25">
      <c r="A215" s="91" t="s">
        <v>9</v>
      </c>
      <c r="B215" s="106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107">
        <f>+'[1]EXP TOTAL VINO PAIS'!C254/1000</f>
        <v>9.6590000000000007</v>
      </c>
      <c r="I215" s="106"/>
      <c r="J215" s="93"/>
      <c r="K215" s="2"/>
      <c r="L215" s="91" t="s">
        <v>9</v>
      </c>
      <c r="M215" s="106">
        <f>+SUM('[1]EXP TOTAL VINO PAIS'!C171:C182)/1000</f>
        <v>89.566999999999993</v>
      </c>
      <c r="N215" s="6">
        <f>+SUM(C204:C215)</f>
        <v>100.23599999999999</v>
      </c>
      <c r="O215" s="6">
        <f t="shared" ref="O215" si="531">+SUM(D204:D215)</f>
        <v>106.82600000000001</v>
      </c>
      <c r="P215" s="6">
        <f>+SUM(E204:E215)</f>
        <v>114.30200000000001</v>
      </c>
      <c r="Q215" s="6">
        <f>+SUM(F204:F215)</f>
        <v>125.268</v>
      </c>
      <c r="R215" s="107">
        <f>+SUM(G204:G215)</f>
        <v>128.97900000000001</v>
      </c>
      <c r="S215" s="107">
        <f>+SUM(H204:H215)</f>
        <v>109.47100000000002</v>
      </c>
      <c r="T215" s="107"/>
      <c r="U215" s="119"/>
      <c r="V215" s="115"/>
    </row>
    <row r="216" spans="1:22" ht="25.5" x14ac:dyDescent="0.25">
      <c r="A216" s="94" t="s">
        <v>13</v>
      </c>
      <c r="B216" s="108">
        <f t="shared" ref="B216:G216" si="532">SUM(B204:B215)</f>
        <v>89.567000000000007</v>
      </c>
      <c r="C216" s="85">
        <f t="shared" si="532"/>
        <v>100.23599999999999</v>
      </c>
      <c r="D216" s="85">
        <f t="shared" si="532"/>
        <v>106.82600000000001</v>
      </c>
      <c r="E216" s="85">
        <f t="shared" si="532"/>
        <v>114.30200000000001</v>
      </c>
      <c r="F216" s="85">
        <f t="shared" si="532"/>
        <v>125.268</v>
      </c>
      <c r="G216" s="85">
        <f t="shared" si="532"/>
        <v>128.97900000000001</v>
      </c>
      <c r="H216" s="109">
        <f t="shared" ref="H216" si="533">SUM(H204:H215)</f>
        <v>109.47100000000002</v>
      </c>
      <c r="I216" s="108"/>
      <c r="J216" s="96"/>
      <c r="K216" s="3"/>
      <c r="L216" s="94" t="s">
        <v>14</v>
      </c>
      <c r="M216" s="108">
        <f t="shared" ref="M216" si="534">+AVERAGE(M204:M215)</f>
        <v>88.095500000000001</v>
      </c>
      <c r="N216" s="85">
        <f>+AVERAGE(N204:N215)</f>
        <v>95.380166666666653</v>
      </c>
      <c r="O216" s="85">
        <f t="shared" ref="O216:T216" si="535">+AVERAGE(O204:O215)</f>
        <v>101.55008333333335</v>
      </c>
      <c r="P216" s="85">
        <f t="shared" si="535"/>
        <v>113.61624999999998</v>
      </c>
      <c r="Q216" s="85">
        <f t="shared" si="535"/>
        <v>118.78275000000001</v>
      </c>
      <c r="R216" s="109">
        <f t="shared" si="535"/>
        <v>125.92983333333332</v>
      </c>
      <c r="S216" s="109">
        <f t="shared" si="535"/>
        <v>123.31325</v>
      </c>
      <c r="T216" s="109">
        <f t="shared" si="535"/>
        <v>104.08925000000001</v>
      </c>
      <c r="U216" s="121">
        <f t="shared" ref="U216" si="536">+T216/S216-1</f>
        <v>-0.15589565598181854</v>
      </c>
      <c r="V216" s="178">
        <f t="shared" ref="V216" si="537">+POWER(T216/O216,0.2)-1</f>
        <v>4.9515376571467318E-3</v>
      </c>
    </row>
    <row r="217" spans="1:22" ht="25.5" x14ac:dyDescent="0.25">
      <c r="A217" s="97" t="s">
        <v>15</v>
      </c>
      <c r="B217" s="110">
        <f t="shared" ref="B217:G217" si="538">+B216/B$360</f>
        <v>0.10965248412758655</v>
      </c>
      <c r="C217" s="86">
        <f t="shared" si="538"/>
        <v>0.12437370180388768</v>
      </c>
      <c r="D217" s="86">
        <f t="shared" si="538"/>
        <v>0.1296023099507437</v>
      </c>
      <c r="E217" s="86">
        <f t="shared" si="538"/>
        <v>0.14357852213432082</v>
      </c>
      <c r="F217" s="86">
        <f t="shared" si="538"/>
        <v>0.16056212380669177</v>
      </c>
      <c r="G217" s="86">
        <f t="shared" si="538"/>
        <v>0.15607106382772759</v>
      </c>
      <c r="H217" s="111">
        <f t="shared" ref="H217" si="539">+H216/H$360</f>
        <v>0.13900373314371336</v>
      </c>
      <c r="I217" s="110"/>
      <c r="J217" s="99"/>
      <c r="K217" s="3"/>
      <c r="L217" s="97" t="s">
        <v>15</v>
      </c>
      <c r="M217" s="110">
        <f t="shared" ref="M217:T217" si="540">+M216/M$360</f>
        <v>0.11958274243178875</v>
      </c>
      <c r="N217" s="86">
        <f t="shared" si="540"/>
        <v>0.1176720718179191</v>
      </c>
      <c r="O217" s="86">
        <f t="shared" si="540"/>
        <v>0.12535650606007581</v>
      </c>
      <c r="P217" s="86">
        <f t="shared" si="540"/>
        <v>0.13906316330383625</v>
      </c>
      <c r="Q217" s="86">
        <f t="shared" si="540"/>
        <v>0.1510946091799065</v>
      </c>
      <c r="R217" s="111">
        <f t="shared" si="540"/>
        <v>0.15704679796249188</v>
      </c>
      <c r="S217" s="111">
        <f t="shared" si="540"/>
        <v>0.15066466155002167</v>
      </c>
      <c r="T217" s="111">
        <f t="shared" si="540"/>
        <v>0.14060609376261121</v>
      </c>
      <c r="U217" s="120"/>
      <c r="V217" s="116"/>
    </row>
    <row r="218" spans="1:22" ht="26.25" thickBot="1" x14ac:dyDescent="0.3">
      <c r="A218" s="100" t="s">
        <v>12</v>
      </c>
      <c r="B218" s="112"/>
      <c r="C218" s="87">
        <f>+C216/B216-1</f>
        <v>0.11911753212678766</v>
      </c>
      <c r="D218" s="87">
        <f t="shared" ref="D218:H218" si="541">+D216/C216-1</f>
        <v>6.5744842172473117E-2</v>
      </c>
      <c r="E218" s="87">
        <f t="shared" si="541"/>
        <v>6.9982962949094674E-2</v>
      </c>
      <c r="F218" s="87">
        <f t="shared" si="541"/>
        <v>9.5938828716907842E-2</v>
      </c>
      <c r="G218" s="87">
        <f t="shared" si="541"/>
        <v>2.9624485103937337E-2</v>
      </c>
      <c r="H218" s="113">
        <f t="shared" si="541"/>
        <v>-0.15124942820149012</v>
      </c>
      <c r="I218" s="204"/>
      <c r="J218" s="103"/>
      <c r="K218" s="2"/>
      <c r="L218" s="100" t="s">
        <v>12</v>
      </c>
      <c r="M218" s="112"/>
      <c r="N218" s="87">
        <f>+N216/M216-1</f>
        <v>8.2690564973995961E-2</v>
      </c>
      <c r="O218" s="87">
        <f t="shared" ref="O218" si="542">+O216/N216-1</f>
        <v>6.4687627232076883E-2</v>
      </c>
      <c r="P218" s="87">
        <f t="shared" ref="P218" si="543">+P216/O216-1</f>
        <v>0.11881985982286203</v>
      </c>
      <c r="Q218" s="87">
        <f t="shared" ref="Q218" si="544">+Q216/P216-1</f>
        <v>4.547324876503156E-2</v>
      </c>
      <c r="R218" s="113">
        <f t="shared" ref="R218" si="545">+R216/Q216-1</f>
        <v>6.0169370833166536E-2</v>
      </c>
      <c r="S218" s="113">
        <f t="shared" ref="S218" si="546">+S216/R216-1</f>
        <v>-2.0778105267615921E-2</v>
      </c>
      <c r="T218" s="113">
        <f t="shared" ref="T218" si="547">+T216/S216-1</f>
        <v>-0.15589565598181854</v>
      </c>
      <c r="U218" s="101"/>
      <c r="V218" s="117"/>
    </row>
    <row r="219" spans="1:22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2" ht="15.75" thickBot="1" x14ac:dyDescent="0.3">
      <c r="A220" s="284" t="s">
        <v>122</v>
      </c>
      <c r="B220" s="285"/>
      <c r="C220" s="285"/>
      <c r="D220" s="285"/>
      <c r="E220" s="285"/>
      <c r="F220" s="285"/>
      <c r="G220" s="285"/>
      <c r="H220" s="285"/>
      <c r="I220" s="285"/>
      <c r="J220" s="286"/>
      <c r="K220" s="2"/>
      <c r="L220" s="284" t="s">
        <v>123</v>
      </c>
      <c r="M220" s="285"/>
      <c r="N220" s="285"/>
      <c r="O220" s="285"/>
      <c r="P220" s="285"/>
      <c r="Q220" s="285"/>
      <c r="R220" s="285"/>
      <c r="S220" s="285"/>
      <c r="T220" s="285"/>
      <c r="U220" s="285"/>
      <c r="V220" s="286"/>
    </row>
    <row r="221" spans="1:22" ht="38.25" x14ac:dyDescent="0.25">
      <c r="A221" s="88"/>
      <c r="B221" s="104">
        <v>2016</v>
      </c>
      <c r="C221" s="84">
        <f>+B221+1</f>
        <v>2017</v>
      </c>
      <c r="D221" s="84">
        <f t="shared" ref="D221:G221" si="548">+C221+1</f>
        <v>2018</v>
      </c>
      <c r="E221" s="84">
        <f t="shared" si="548"/>
        <v>2019</v>
      </c>
      <c r="F221" s="84">
        <f t="shared" si="548"/>
        <v>2020</v>
      </c>
      <c r="G221" s="84">
        <f t="shared" si="548"/>
        <v>2021</v>
      </c>
      <c r="H221" s="105">
        <v>2022</v>
      </c>
      <c r="I221" s="104">
        <v>2023</v>
      </c>
      <c r="J221" s="90" t="s">
        <v>16</v>
      </c>
      <c r="K221" s="2"/>
      <c r="L221" s="88"/>
      <c r="M221" s="104">
        <v>2016</v>
      </c>
      <c r="N221" s="84">
        <f>+M221+1</f>
        <v>2017</v>
      </c>
      <c r="O221" s="84">
        <f t="shared" ref="O221" si="549">+N221+1</f>
        <v>2018</v>
      </c>
      <c r="P221" s="84">
        <f t="shared" ref="P221" si="550">+O221+1</f>
        <v>2019</v>
      </c>
      <c r="Q221" s="84">
        <f t="shared" ref="Q221" si="551">+P221+1</f>
        <v>2020</v>
      </c>
      <c r="R221" s="105">
        <f t="shared" ref="R221" si="552">+Q221+1</f>
        <v>2021</v>
      </c>
      <c r="S221" s="89">
        <v>2022</v>
      </c>
      <c r="T221" s="89">
        <v>2023</v>
      </c>
      <c r="U221" s="118" t="s">
        <v>16</v>
      </c>
      <c r="V221" s="114" t="s">
        <v>21</v>
      </c>
    </row>
    <row r="222" spans="1:22" x14ac:dyDescent="0.25">
      <c r="A222" s="91" t="s">
        <v>10</v>
      </c>
      <c r="B222" s="106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107">
        <f>+'[1]EXP TOTAL VINO PAIS'!D243/1000</f>
        <v>2.3540000000000001</v>
      </c>
      <c r="I222" s="106">
        <f>+'[1]EXP TOTAL VINO PAIS'!D255/1000</f>
        <v>2.7719999999999998</v>
      </c>
      <c r="J222" s="93">
        <f>+I222/H222-1</f>
        <v>0.17757009345794383</v>
      </c>
      <c r="K222" s="2"/>
      <c r="L222" s="91" t="s">
        <v>10</v>
      </c>
      <c r="M222" s="106">
        <f>+SUM('[1]EXP TOTAL VINO PAIS'!D160:D171)/1000</f>
        <v>72.927000000000007</v>
      </c>
      <c r="N222" s="6">
        <f>+SUM(C222)+SUM(B223:B233)</f>
        <v>67.072000000000017</v>
      </c>
      <c r="O222" s="6">
        <f t="shared" ref="O222" si="553">+SUM(D222)+SUM(C223:C233)</f>
        <v>67.374000000000009</v>
      </c>
      <c r="P222" s="6">
        <f>+SUM(E222)+SUM(D223:D233)</f>
        <v>67.957999999999998</v>
      </c>
      <c r="Q222" s="6">
        <f>+SUM(F222)+SUM(E223:E233)</f>
        <v>67.415000000000006</v>
      </c>
      <c r="R222" s="107">
        <f>+SUM(G222)+SUM(F223:F233)</f>
        <v>68.432000000000002</v>
      </c>
      <c r="S222" s="107">
        <f>+SUM(H222)+SUM(G223:G233)</f>
        <v>67.143999999999991</v>
      </c>
      <c r="T222" s="107">
        <f>+SUM(I222)+SUM(H223:H233)</f>
        <v>49.774999999999999</v>
      </c>
      <c r="U222" s="119">
        <f t="shared" ref="U222:U223" si="554">+T222/S222-1</f>
        <v>-0.25868283093053723</v>
      </c>
      <c r="V222" s="115">
        <f t="shared" ref="V222:V223" si="555">+POWER(T222/O222,0.2)-1</f>
        <v>-5.8752604911046724E-2</v>
      </c>
    </row>
    <row r="223" spans="1:22" x14ac:dyDescent="0.25">
      <c r="A223" s="91" t="s">
        <v>11</v>
      </c>
      <c r="B223" s="106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107">
        <f>+'[1]EXP TOTAL VINO PAIS'!D244/1000</f>
        <v>4.9960000000000004</v>
      </c>
      <c r="I223" s="106">
        <f>+'[1]EXP TOTAL VINO PAIS'!D256/1000</f>
        <v>2.8290000000000002</v>
      </c>
      <c r="J223" s="93">
        <f t="shared" ref="J223" si="556">+I223/H223-1</f>
        <v>-0.43374699759807844</v>
      </c>
      <c r="K223" s="2"/>
      <c r="L223" s="91" t="s">
        <v>11</v>
      </c>
      <c r="M223" s="106">
        <f>+SUM('[1]EXP TOTAL VINO PAIS'!D161:D172)/1000</f>
        <v>72.569999999999993</v>
      </c>
      <c r="N223" s="6">
        <f>+SUM(C222:C223)+SUM(B224:B233)</f>
        <v>66.868000000000009</v>
      </c>
      <c r="O223" s="6">
        <f t="shared" ref="O223" si="557">+SUM(D222:D223)+SUM(C224:C233)</f>
        <v>66.722999999999999</v>
      </c>
      <c r="P223" s="6">
        <f>+SUM(E222:E223)+SUM(D224:D233)</f>
        <v>68.694000000000003</v>
      </c>
      <c r="Q223" s="6">
        <f>+SUM(F222:F223)+SUM(E224:E233)</f>
        <v>68.363</v>
      </c>
      <c r="R223" s="107">
        <f>+SUM(G222:G223)+SUM(F224:F233)</f>
        <v>67.39</v>
      </c>
      <c r="S223" s="107">
        <f>+SUM(H222:H223)+SUM(G224:G233)</f>
        <v>67.408000000000001</v>
      </c>
      <c r="T223" s="107">
        <f>+SUM(I222:I223)+SUM(H224:H233)</f>
        <v>47.607999999999997</v>
      </c>
      <c r="U223" s="119">
        <f t="shared" si="554"/>
        <v>-0.29373368146214107</v>
      </c>
      <c r="V223" s="115">
        <f t="shared" si="555"/>
        <v>-6.5281422233736008E-2</v>
      </c>
    </row>
    <row r="224" spans="1:22" x14ac:dyDescent="0.25">
      <c r="A224" s="91" t="s">
        <v>0</v>
      </c>
      <c r="B224" s="106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107">
        <f>+'[1]EXP TOTAL VINO PAIS'!D245/1000</f>
        <v>2.98</v>
      </c>
      <c r="I224" s="106">
        <f>+'[1]EXP TOTAL VINO PAIS'!D257/1000</f>
        <v>2.5499999999999998</v>
      </c>
      <c r="J224" s="93">
        <f t="shared" ref="J224" si="558">+I224/H224-1</f>
        <v>-0.14429530201342289</v>
      </c>
      <c r="K224" s="2"/>
      <c r="L224" s="91" t="s">
        <v>0</v>
      </c>
      <c r="M224" s="106">
        <f>+SUM('[1]EXP TOTAL VINO PAIS'!D162:D173)/1000</f>
        <v>71.929000000000002</v>
      </c>
      <c r="N224" s="6">
        <f>+SUM(C222:C224)+SUM(B225:B233)</f>
        <v>66.831000000000003</v>
      </c>
      <c r="O224" s="6">
        <f t="shared" ref="O224" si="559">+SUM(D222:D224)+SUM(C225:C233)</f>
        <v>65.698999999999998</v>
      </c>
      <c r="P224" s="6">
        <f>+SUM(E222:E224)+SUM(D225:D233)</f>
        <v>70.50800000000001</v>
      </c>
      <c r="Q224" s="6">
        <f>+SUM(F222:F224)+SUM(E225:E233)</f>
        <v>68.234999999999999</v>
      </c>
      <c r="R224" s="107">
        <f>+SUM(G222:G224)+SUM(F225:F233)</f>
        <v>66.191000000000003</v>
      </c>
      <c r="S224" s="107">
        <f>+SUM(H222:H224)+SUM(G225:G233)</f>
        <v>65.265000000000001</v>
      </c>
      <c r="T224" s="107">
        <f t="shared" ref="T224" si="560">+SUM(I222:I224)+SUM(H225:H233)</f>
        <v>47.177999999999997</v>
      </c>
      <c r="U224" s="119">
        <f>+T224/S224-1</f>
        <v>-0.27713169386347969</v>
      </c>
      <c r="V224" s="115">
        <f>+POWER(T224/O224,0.2)-1</f>
        <v>-6.4085548346275112E-2</v>
      </c>
    </row>
    <row r="225" spans="1:22" x14ac:dyDescent="0.25">
      <c r="A225" s="91" t="s">
        <v>1</v>
      </c>
      <c r="B225" s="106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107">
        <f>+'[1]EXP TOTAL VINO PAIS'!D246/1000</f>
        <v>2.8069999999999999</v>
      </c>
      <c r="I225" s="106">
        <f>+'[1]EXP TOTAL VINO PAIS'!D258/1000</f>
        <v>4.0949999999999998</v>
      </c>
      <c r="J225" s="93">
        <f t="shared" ref="J225" si="561">+I225/H225-1</f>
        <v>0.45885286783042378</v>
      </c>
      <c r="K225" s="2"/>
      <c r="L225" s="91" t="s">
        <v>1</v>
      </c>
      <c r="M225" s="106">
        <f>+SUM('[1]EXP TOTAL VINO PAIS'!D163:D174)/1000</f>
        <v>72.158000000000001</v>
      </c>
      <c r="N225" s="6">
        <f>+SUM(C222:C225)+SUM(B226:B233)</f>
        <v>65.837999999999994</v>
      </c>
      <c r="O225" s="6">
        <f t="shared" ref="O225" si="562">+SUM(D222:D225)+SUM(C226:C233)</f>
        <v>65.564999999999998</v>
      </c>
      <c r="P225" s="6">
        <f>+SUM(E222:E225)+SUM(D226:D233)</f>
        <v>71.472000000000008</v>
      </c>
      <c r="Q225" s="6">
        <f>+SUM(F222:F225)+SUM(E226:E233)</f>
        <v>68.418999999999997</v>
      </c>
      <c r="R225" s="107">
        <f>+SUM(G222:G225)+SUM(F226:F233)</f>
        <v>66.62</v>
      </c>
      <c r="S225" s="107">
        <f>+SUM(H222:H225)+SUM(G226:G233)</f>
        <v>61.445999999999998</v>
      </c>
      <c r="T225" s="37">
        <f t="shared" ref="T225" si="563">+SUM(I222:I225)+SUM(H226:H233)</f>
        <v>48.465999999999994</v>
      </c>
      <c r="U225" s="78">
        <f>+T225/S225-1</f>
        <v>-0.21124239169351955</v>
      </c>
      <c r="V225" s="7">
        <f>+POWER(T225/O225,0.2)-1</f>
        <v>-5.8645891327338995E-2</v>
      </c>
    </row>
    <row r="226" spans="1:22" x14ac:dyDescent="0.25">
      <c r="A226" s="91" t="s">
        <v>2</v>
      </c>
      <c r="B226" s="106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107">
        <f>+'[1]EXP TOTAL VINO PAIS'!D247/1000</f>
        <v>6.3109999999999999</v>
      </c>
      <c r="I226" s="106">
        <f>+'[1]EXP TOTAL VINO PAIS'!D259/1000</f>
        <v>3.589</v>
      </c>
      <c r="J226" s="93">
        <f t="shared" ref="J226" si="564">+I226/H226-1</f>
        <v>-0.4313104103945492</v>
      </c>
      <c r="K226" s="2"/>
      <c r="L226" s="91" t="s">
        <v>2</v>
      </c>
      <c r="M226" s="106">
        <f>+SUM('[1]EXP TOTAL VINO PAIS'!D164:D175)/1000</f>
        <v>72.307000000000002</v>
      </c>
      <c r="N226" s="6">
        <f>+SUM(C222:C226)+SUM(B227:B233)</f>
        <v>65.050000000000011</v>
      </c>
      <c r="O226" s="6">
        <f t="shared" ref="O226" si="565">+SUM(D222:D226)+SUM(C227:C233)</f>
        <v>65.512999999999991</v>
      </c>
      <c r="P226" s="6">
        <f>+SUM(E222:E226)+SUM(D227:D233)</f>
        <v>71.956999999999994</v>
      </c>
      <c r="Q226" s="6">
        <f>+SUM(F222:F226)+SUM(E227:E233)</f>
        <v>69.468999999999994</v>
      </c>
      <c r="R226" s="107">
        <f>+SUM(G222:G226)+SUM(F227:F233)</f>
        <v>65.658000000000001</v>
      </c>
      <c r="S226" s="107">
        <f>+SUM(H222:H226)+SUM(G227:G233)</f>
        <v>61.65</v>
      </c>
      <c r="T226" s="107">
        <f t="shared" ref="T226" si="566">+SUM(I222:I226)+SUM(H227:H233)</f>
        <v>45.744</v>
      </c>
      <c r="U226" s="119">
        <f>+T226/S226-1</f>
        <v>-0.2580048661800487</v>
      </c>
      <c r="V226" s="115">
        <f>+POWER(T226/O226,0.2)-1</f>
        <v>-6.9317966375472162E-2</v>
      </c>
    </row>
    <row r="227" spans="1:22" x14ac:dyDescent="0.25">
      <c r="A227" s="91" t="s">
        <v>3</v>
      </c>
      <c r="B227" s="106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107">
        <f>+'[1]EXP TOTAL VINO PAIS'!D248/1000</f>
        <v>4.851</v>
      </c>
      <c r="I227" s="106">
        <f>+'[1]EXP TOTAL VINO PAIS'!D260/1000</f>
        <v>2.9529999999999998</v>
      </c>
      <c r="J227" s="93">
        <f t="shared" ref="J227" si="567">+I227/H227-1</f>
        <v>-0.39125953411667702</v>
      </c>
      <c r="K227" s="2"/>
      <c r="L227" s="91" t="s">
        <v>3</v>
      </c>
      <c r="M227" s="106">
        <f>+SUM('[1]EXP TOTAL VINO PAIS'!D165:D176)/1000</f>
        <v>70.304000000000002</v>
      </c>
      <c r="N227" s="6">
        <f>+SUM(C222:C227)+SUM(B228:B233)</f>
        <v>65.108000000000004</v>
      </c>
      <c r="O227" s="6">
        <f t="shared" ref="O227" si="568">+SUM(D222:D227)+SUM(C228:C233)</f>
        <v>65.88300000000001</v>
      </c>
      <c r="P227" s="6">
        <f>+SUM(E222:E227)+SUM(D228:D233)</f>
        <v>70.927999999999997</v>
      </c>
      <c r="Q227" s="6">
        <f>+SUM(F222:F227)+SUM(E228:E233)</f>
        <v>68.873999999999995</v>
      </c>
      <c r="R227" s="107">
        <f>+SUM(G222:G227)+SUM(F228:F233)</f>
        <v>66.605000000000004</v>
      </c>
      <c r="S227" s="107">
        <f>+SUM(H222:H227)+SUM(G228:G233)</f>
        <v>61.620999999999995</v>
      </c>
      <c r="T227" s="107">
        <f t="shared" ref="T227" si="569">+SUM(I222:I227)+SUM(H228:H233)</f>
        <v>43.846000000000004</v>
      </c>
      <c r="U227" s="119">
        <f>+T227/S227-1</f>
        <v>-0.28845685724022641</v>
      </c>
      <c r="V227" s="115">
        <f>+POWER(T227/O227,0.2)-1</f>
        <v>-7.8211421684913796E-2</v>
      </c>
    </row>
    <row r="228" spans="1:22" x14ac:dyDescent="0.25">
      <c r="A228" s="91" t="s">
        <v>4</v>
      </c>
      <c r="B228" s="106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107">
        <f>+'[1]EXP TOTAL VINO PAIS'!D249/1000</f>
        <v>2.7120000000000002</v>
      </c>
      <c r="I228" s="106">
        <f>+'[1]EXP TOTAL VINO PAIS'!D261/1000</f>
        <v>4.96</v>
      </c>
      <c r="J228" s="93">
        <f t="shared" ref="J228:J229" si="570">+I228/H228-1</f>
        <v>0.82890855457227119</v>
      </c>
      <c r="K228" s="2"/>
      <c r="L228" s="91" t="s">
        <v>4</v>
      </c>
      <c r="M228" s="106">
        <f>+SUM('[1]EXP TOTAL VINO PAIS'!D166:D177)/1000</f>
        <v>69.132000000000005</v>
      </c>
      <c r="N228" s="6">
        <f>+SUM(C222:C228)+SUM(B229:B233)</f>
        <v>66.856999999999999</v>
      </c>
      <c r="O228" s="6">
        <f t="shared" ref="O228" si="571">+SUM(D222:D228)+SUM(C229:C233)</f>
        <v>66.091000000000008</v>
      </c>
      <c r="P228" s="6">
        <f>+SUM(E222:E228)+SUM(D229:D233)</f>
        <v>70.12700000000001</v>
      </c>
      <c r="Q228" s="6">
        <f>+SUM(F222:F228)+SUM(E229:E233)</f>
        <v>68.388999999999996</v>
      </c>
      <c r="R228" s="107">
        <f>+SUM(G222:G228)+SUM(F229:F233)</f>
        <v>67.349999999999994</v>
      </c>
      <c r="S228" s="107">
        <f>+SUM(H222:H228)+SUM(G229:G233)</f>
        <v>58.317999999999998</v>
      </c>
      <c r="T228" s="107">
        <f t="shared" ref="T228" si="572">+SUM(I222:I228)+SUM(H229:H233)</f>
        <v>46.094000000000008</v>
      </c>
      <c r="U228" s="119">
        <f t="shared" ref="U228:U229" si="573">+T228/S228-1</f>
        <v>-0.20960938303782695</v>
      </c>
      <c r="V228" s="115">
        <f t="shared" ref="V228:V229" si="574">+POWER(T228/O228,0.2)-1</f>
        <v>-6.9534200096723398E-2</v>
      </c>
    </row>
    <row r="229" spans="1:22" x14ac:dyDescent="0.25">
      <c r="A229" s="91" t="s">
        <v>5</v>
      </c>
      <c r="B229" s="106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107">
        <f>+'[1]EXP TOTAL VINO PAIS'!D250/1000</f>
        <v>6.3579999999999997</v>
      </c>
      <c r="I229" s="106">
        <f>+'[1]EXP TOTAL VINO PAIS'!D262/1000</f>
        <v>2.7210000000000001</v>
      </c>
      <c r="J229" s="93">
        <f t="shared" si="570"/>
        <v>-0.57203523120478139</v>
      </c>
      <c r="K229" s="2"/>
      <c r="L229" s="91" t="s">
        <v>5</v>
      </c>
      <c r="M229" s="106">
        <f>+SUM('[1]EXP TOTAL VINO PAIS'!D167:D178)/1000</f>
        <v>69.537999999999997</v>
      </c>
      <c r="N229" s="6">
        <f>+SUM(C222:C229)+SUM(B230:B233)</f>
        <v>66.269000000000005</v>
      </c>
      <c r="O229" s="6">
        <f t="shared" ref="O229" si="575">+SUM(D222:D229)+SUM(C230:C233)</f>
        <v>67.155000000000001</v>
      </c>
      <c r="P229" s="6">
        <f>+SUM(E222:E229)+SUM(D230:D233)</f>
        <v>69.512</v>
      </c>
      <c r="Q229" s="6">
        <f>+SUM(F222:F229)+SUM(E230:E233)</f>
        <v>68.679999999999993</v>
      </c>
      <c r="R229" s="107">
        <f>+SUM(G222:G229)+SUM(F230:F233)</f>
        <v>64.42</v>
      </c>
      <c r="S229" s="107">
        <f>+SUM(H222:H229)+SUM(G230:G233)</f>
        <v>60.474000000000004</v>
      </c>
      <c r="T229" s="107">
        <f t="shared" ref="T229" si="576">+SUM(I222:I229)+SUM(H230:H233)</f>
        <v>42.457000000000001</v>
      </c>
      <c r="U229" s="119">
        <f t="shared" si="573"/>
        <v>-0.29792968879187753</v>
      </c>
      <c r="V229" s="115">
        <f t="shared" si="574"/>
        <v>-8.7623291168244744E-2</v>
      </c>
    </row>
    <row r="230" spans="1:22" x14ac:dyDescent="0.25">
      <c r="A230" s="91" t="s">
        <v>6</v>
      </c>
      <c r="B230" s="106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107">
        <f>+'[1]EXP TOTAL VINO PAIS'!D251/1000</f>
        <v>5.7830000000000004</v>
      </c>
      <c r="I230" s="106"/>
      <c r="J230" s="93"/>
      <c r="K230" s="2"/>
      <c r="L230" s="91" t="s">
        <v>6</v>
      </c>
      <c r="M230" s="106">
        <f>+SUM('[1]EXP TOTAL VINO PAIS'!D168:D179)/1000</f>
        <v>67.198999999999998</v>
      </c>
      <c r="N230" s="6">
        <f>+SUM(C222:C230)+SUM(B231:B233)</f>
        <v>65.135999999999996</v>
      </c>
      <c r="O230" s="6">
        <f t="shared" ref="O230" si="577">+SUM(D222:D230)+SUM(C231:C233)</f>
        <v>67.602000000000004</v>
      </c>
      <c r="P230" s="6">
        <f>+SUM(E222:E230)+SUM(D231:D233)</f>
        <v>70.012</v>
      </c>
      <c r="Q230" s="6">
        <f>+SUM(F222:F230)+SUM(E231:E233)</f>
        <v>68.13</v>
      </c>
      <c r="R230" s="107">
        <f>+SUM(G222:G230)+SUM(F231:F233)</f>
        <v>66.135000000000005</v>
      </c>
      <c r="S230" s="107">
        <f>+SUM(H222:H230)+SUM(G231:G233)</f>
        <v>59.254000000000005</v>
      </c>
      <c r="T230" s="107"/>
      <c r="U230" s="119"/>
      <c r="V230" s="115"/>
    </row>
    <row r="231" spans="1:22" x14ac:dyDescent="0.25">
      <c r="A231" s="91" t="s">
        <v>7</v>
      </c>
      <c r="B231" s="106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107">
        <f>+'[1]EXP TOTAL VINO PAIS'!D252/1000</f>
        <v>3.6680000000000001</v>
      </c>
      <c r="I231" s="106"/>
      <c r="J231" s="93"/>
      <c r="K231" s="2"/>
      <c r="L231" s="91" t="s">
        <v>7</v>
      </c>
      <c r="M231" s="106">
        <f>+SUM('[1]EXP TOTAL VINO PAIS'!D169:D180)/1000</f>
        <v>67.177000000000007</v>
      </c>
      <c r="N231" s="6">
        <f>+SUM(C222:C231)+SUM(B232:B233)</f>
        <v>66.204000000000008</v>
      </c>
      <c r="O231" s="6">
        <f t="shared" ref="O231" si="578">+SUM(D222:D231)+SUM(C232:C233)</f>
        <v>67.022999999999996</v>
      </c>
      <c r="P231" s="6">
        <f>+SUM(E222:E231)+SUM(D232:D233)</f>
        <v>68.646000000000001</v>
      </c>
      <c r="Q231" s="6">
        <f>+SUM(F222:F231)+SUM(E232:E233)</f>
        <v>66.923000000000002</v>
      </c>
      <c r="R231" s="107">
        <f>+SUM(G222:G231)+SUM(F232:F233)</f>
        <v>67.704999999999998</v>
      </c>
      <c r="S231" s="107">
        <f>+SUM(H222:H231)+SUM(G232:G233)</f>
        <v>56.206000000000003</v>
      </c>
      <c r="T231" s="107"/>
      <c r="U231" s="119"/>
      <c r="V231" s="115"/>
    </row>
    <row r="232" spans="1:22" x14ac:dyDescent="0.25">
      <c r="A232" s="91" t="s">
        <v>8</v>
      </c>
      <c r="B232" s="106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107">
        <f>+'[1]EXP TOTAL VINO PAIS'!D253/1000</f>
        <v>3.3820000000000001</v>
      </c>
      <c r="I232" s="106"/>
      <c r="J232" s="93"/>
      <c r="K232" s="2"/>
      <c r="L232" s="91" t="s">
        <v>8</v>
      </c>
      <c r="M232" s="106">
        <f>+SUM('[1]EXP TOTAL VINO PAIS'!D170:D181)/1000</f>
        <v>66.372</v>
      </c>
      <c r="N232" s="6">
        <f>+SUM(C222:C232)+SUM(B233)</f>
        <v>66.933999999999997</v>
      </c>
      <c r="O232" s="6">
        <f t="shared" ref="O232" si="579">+SUM(D222:D232)+SUM(C233)</f>
        <v>66.237000000000009</v>
      </c>
      <c r="P232" s="6">
        <f>+SUM(E222:E232)+SUM(D233)</f>
        <v>69.284999999999997</v>
      </c>
      <c r="Q232" s="6">
        <f>+SUM(F222:F232)+SUM(E233)</f>
        <v>67.074999999999989</v>
      </c>
      <c r="R232" s="107">
        <f>+SUM(G222:G232)+SUM(F233)</f>
        <v>68.692999999999998</v>
      </c>
      <c r="S232" s="107">
        <f>+SUM(H222:H232)+SUM(G233)</f>
        <v>53.440999999999995</v>
      </c>
      <c r="T232" s="107"/>
      <c r="U232" s="119"/>
      <c r="V232" s="115"/>
    </row>
    <row r="233" spans="1:22" x14ac:dyDescent="0.25">
      <c r="A233" s="91" t="s">
        <v>9</v>
      </c>
      <c r="B233" s="106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107">
        <f>+'[1]EXP TOTAL VINO PAIS'!D254/1000</f>
        <v>3.1549999999999998</v>
      </c>
      <c r="I233" s="106"/>
      <c r="J233" s="93"/>
      <c r="K233" s="2"/>
      <c r="L233" s="91" t="s">
        <v>9</v>
      </c>
      <c r="M233" s="106">
        <f>+SUM('[1]EXP TOTAL VINO PAIS'!D171:D182)/1000</f>
        <v>66.98</v>
      </c>
      <c r="N233" s="6">
        <f>+SUM(C222:C233)</f>
        <v>68.391000000000005</v>
      </c>
      <c r="O233" s="6">
        <f t="shared" ref="O233" si="580">+SUM(D222:D233)</f>
        <v>67.007000000000005</v>
      </c>
      <c r="P233" s="6">
        <f>+SUM(E222:E233)</f>
        <v>68.272999999999996</v>
      </c>
      <c r="Q233" s="6">
        <f>+SUM(F222:F233)</f>
        <v>65.47</v>
      </c>
      <c r="R233" s="107">
        <f>+SUM(G222:G233)</f>
        <v>71.659000000000006</v>
      </c>
      <c r="S233" s="107">
        <f>+SUM(H222:H233)</f>
        <v>49.356999999999999</v>
      </c>
      <c r="T233" s="107"/>
      <c r="U233" s="119"/>
      <c r="V233" s="115"/>
    </row>
    <row r="234" spans="1:22" ht="25.5" x14ac:dyDescent="0.25">
      <c r="A234" s="94" t="s">
        <v>13</v>
      </c>
      <c r="B234" s="108">
        <f>SUM(B222:B233)</f>
        <v>66.980000000000018</v>
      </c>
      <c r="C234" s="85">
        <f t="shared" ref="C234:F234" si="581">SUM(C222:C233)</f>
        <v>68.391000000000005</v>
      </c>
      <c r="D234" s="85">
        <f t="shared" si="581"/>
        <v>67.007000000000005</v>
      </c>
      <c r="E234" s="85">
        <f t="shared" si="581"/>
        <v>68.272999999999996</v>
      </c>
      <c r="F234" s="85">
        <f t="shared" si="581"/>
        <v>65.47</v>
      </c>
      <c r="G234" s="85">
        <f t="shared" ref="G234:H234" si="582">SUM(G222:G233)</f>
        <v>71.659000000000006</v>
      </c>
      <c r="H234" s="109">
        <f t="shared" si="582"/>
        <v>49.356999999999999</v>
      </c>
      <c r="I234" s="108"/>
      <c r="J234" s="96"/>
      <c r="K234" s="3"/>
      <c r="L234" s="94" t="s">
        <v>14</v>
      </c>
      <c r="M234" s="108">
        <f>+AVERAGE(M222:M233)</f>
        <v>69.882750000000001</v>
      </c>
      <c r="N234" s="85">
        <f>+AVERAGE(N222:N233)</f>
        <v>66.379833333333323</v>
      </c>
      <c r="O234" s="85">
        <f t="shared" ref="O234:T234" si="583">+AVERAGE(O222:O233)</f>
        <v>66.48933333333332</v>
      </c>
      <c r="P234" s="85">
        <f t="shared" si="583"/>
        <v>69.780999999999992</v>
      </c>
      <c r="Q234" s="85">
        <f t="shared" si="583"/>
        <v>67.953500000000005</v>
      </c>
      <c r="R234" s="109">
        <f t="shared" si="583"/>
        <v>67.238166666666672</v>
      </c>
      <c r="S234" s="109">
        <f t="shared" si="583"/>
        <v>60.131999999999998</v>
      </c>
      <c r="T234" s="109">
        <f t="shared" si="583"/>
        <v>46.395999999999994</v>
      </c>
      <c r="U234" s="121">
        <f t="shared" ref="U234" si="584">+T234/S234-1</f>
        <v>-0.22843078560500241</v>
      </c>
      <c r="V234" s="178">
        <f t="shared" ref="V234" si="585">+POWER(T234/O234,0.2)-1</f>
        <v>-6.9437146449873643E-2</v>
      </c>
    </row>
    <row r="235" spans="1:22" ht="25.5" x14ac:dyDescent="0.25">
      <c r="A235" s="97" t="s">
        <v>15</v>
      </c>
      <c r="B235" s="110">
        <f t="shared" ref="B235:G235" si="586">+B234/B$360</f>
        <v>8.2000328099252492E-2</v>
      </c>
      <c r="C235" s="86">
        <f t="shared" si="586"/>
        <v>8.4860148450354E-2</v>
      </c>
      <c r="D235" s="86">
        <f t="shared" si="586"/>
        <v>8.1293523888093563E-2</v>
      </c>
      <c r="E235" s="86">
        <f t="shared" si="586"/>
        <v>8.5759973068506981E-2</v>
      </c>
      <c r="F235" s="86">
        <f t="shared" si="586"/>
        <v>8.3916101842642254E-2</v>
      </c>
      <c r="G235" s="86">
        <f t="shared" si="586"/>
        <v>8.6710986771731294E-2</v>
      </c>
      <c r="H235" s="111">
        <f t="shared" ref="H235" si="587">+H234/H$360</f>
        <v>6.2672372196967779E-2</v>
      </c>
      <c r="I235" s="110"/>
      <c r="J235" s="99"/>
      <c r="K235" s="3"/>
      <c r="L235" s="97" t="s">
        <v>15</v>
      </c>
      <c r="M235" s="110">
        <f t="shared" ref="M235:T235" si="588">+M234/M$360</f>
        <v>9.4860360559564164E-2</v>
      </c>
      <c r="N235" s="86">
        <f t="shared" si="588"/>
        <v>8.18938862054987E-2</v>
      </c>
      <c r="O235" s="86">
        <f t="shared" si="588"/>
        <v>8.2076451769828501E-2</v>
      </c>
      <c r="P235" s="86">
        <f t="shared" si="588"/>
        <v>8.541002364102844E-2</v>
      </c>
      <c r="Q235" s="86">
        <f t="shared" si="588"/>
        <v>8.6438540317569479E-2</v>
      </c>
      <c r="R235" s="111">
        <f t="shared" si="588"/>
        <v>8.385255897161005E-2</v>
      </c>
      <c r="S235" s="111">
        <f t="shared" si="588"/>
        <v>7.346953736379426E-2</v>
      </c>
      <c r="T235" s="111">
        <f t="shared" si="588"/>
        <v>6.2672757525009629E-2</v>
      </c>
      <c r="U235" s="120"/>
      <c r="V235" s="116"/>
    </row>
    <row r="236" spans="1:22" ht="26.25" thickBot="1" x14ac:dyDescent="0.3">
      <c r="A236" s="100" t="s">
        <v>12</v>
      </c>
      <c r="B236" s="112"/>
      <c r="C236" s="87">
        <f>+C234/B234-1</f>
        <v>2.1065989847715461E-2</v>
      </c>
      <c r="D236" s="87">
        <f t="shared" ref="D236:H236" si="589">+D234/C234-1</f>
        <v>-2.0236580836659801E-2</v>
      </c>
      <c r="E236" s="87">
        <f t="shared" si="589"/>
        <v>1.8893548435237939E-2</v>
      </c>
      <c r="F236" s="87">
        <f t="shared" si="589"/>
        <v>-4.1055761428383075E-2</v>
      </c>
      <c r="G236" s="87">
        <f t="shared" si="589"/>
        <v>9.4531846647319506E-2</v>
      </c>
      <c r="H236" s="113">
        <f t="shared" si="589"/>
        <v>-0.31122399140373158</v>
      </c>
      <c r="I236" s="204"/>
      <c r="J236" s="103"/>
      <c r="K236" s="2"/>
      <c r="L236" s="100" t="s">
        <v>12</v>
      </c>
      <c r="M236" s="112"/>
      <c r="N236" s="87">
        <f>+N234/M234-1</f>
        <v>-5.0125627092046043E-2</v>
      </c>
      <c r="O236" s="87">
        <f t="shared" ref="O236" si="590">+O234/N234-1</f>
        <v>1.6495973927823648E-3</v>
      </c>
      <c r="P236" s="87">
        <f t="shared" ref="P236" si="591">+P234/O234-1</f>
        <v>4.9506687789520276E-2</v>
      </c>
      <c r="Q236" s="87">
        <f t="shared" ref="Q236" si="592">+Q234/P234-1</f>
        <v>-2.6189077255986404E-2</v>
      </c>
      <c r="R236" s="113">
        <f t="shared" ref="R236" si="593">+R234/Q234-1</f>
        <v>-1.0526806320989124E-2</v>
      </c>
      <c r="S236" s="113">
        <f t="shared" ref="S236" si="594">+S234/R234-1</f>
        <v>-0.10568650245768163</v>
      </c>
      <c r="T236" s="113">
        <f t="shared" ref="T236" si="595">+T234/S234-1</f>
        <v>-0.22843078560500241</v>
      </c>
      <c r="U236" s="101"/>
      <c r="V236" s="117"/>
    </row>
    <row r="237" spans="1:22" ht="15.75" thickBot="1" x14ac:dyDescent="0.3"/>
    <row r="238" spans="1:22" ht="15.75" thickBot="1" x14ac:dyDescent="0.3">
      <c r="A238" s="284" t="s">
        <v>124</v>
      </c>
      <c r="B238" s="285"/>
      <c r="C238" s="285"/>
      <c r="D238" s="285"/>
      <c r="E238" s="285"/>
      <c r="F238" s="285"/>
      <c r="G238" s="285"/>
      <c r="H238" s="285"/>
      <c r="I238" s="285"/>
      <c r="J238" s="286"/>
      <c r="K238" s="2"/>
      <c r="L238" s="284" t="s">
        <v>125</v>
      </c>
      <c r="M238" s="285"/>
      <c r="N238" s="285"/>
      <c r="O238" s="285"/>
      <c r="P238" s="285"/>
      <c r="Q238" s="285"/>
      <c r="R238" s="285"/>
      <c r="S238" s="285"/>
      <c r="T238" s="285"/>
      <c r="U238" s="285"/>
      <c r="V238" s="286"/>
    </row>
    <row r="239" spans="1:22" ht="38.25" x14ac:dyDescent="0.25">
      <c r="A239" s="88"/>
      <c r="B239" s="104">
        <v>2016</v>
      </c>
      <c r="C239" s="84">
        <f>+B239+1</f>
        <v>2017</v>
      </c>
      <c r="D239" s="84">
        <f t="shared" ref="D239:G239" si="596">+C239+1</f>
        <v>2018</v>
      </c>
      <c r="E239" s="84">
        <f t="shared" si="596"/>
        <v>2019</v>
      </c>
      <c r="F239" s="84">
        <f t="shared" si="596"/>
        <v>2020</v>
      </c>
      <c r="G239" s="84">
        <f t="shared" si="596"/>
        <v>2021</v>
      </c>
      <c r="H239" s="105">
        <v>2022</v>
      </c>
      <c r="I239" s="104">
        <v>2023</v>
      </c>
      <c r="J239" s="90" t="s">
        <v>16</v>
      </c>
      <c r="K239" s="2"/>
      <c r="L239" s="88"/>
      <c r="M239" s="104">
        <v>2016</v>
      </c>
      <c r="N239" s="84">
        <f>+M239+1</f>
        <v>2017</v>
      </c>
      <c r="O239" s="84">
        <f t="shared" ref="O239" si="597">+N239+1</f>
        <v>2018</v>
      </c>
      <c r="P239" s="84">
        <f t="shared" ref="P239" si="598">+O239+1</f>
        <v>2019</v>
      </c>
      <c r="Q239" s="84">
        <f t="shared" ref="Q239" si="599">+P239+1</f>
        <v>2020</v>
      </c>
      <c r="R239" s="105">
        <f t="shared" ref="R239" si="600">+Q239+1</f>
        <v>2021</v>
      </c>
      <c r="S239" s="89">
        <v>2022</v>
      </c>
      <c r="T239" s="89">
        <v>2023</v>
      </c>
      <c r="U239" s="118" t="s">
        <v>16</v>
      </c>
      <c r="V239" s="114" t="s">
        <v>21</v>
      </c>
    </row>
    <row r="240" spans="1:22" x14ac:dyDescent="0.25">
      <c r="A240" s="91" t="s">
        <v>10</v>
      </c>
      <c r="B240" s="106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107">
        <f>+'[1]EXP TOTAL VINO PAIS'!E243/1000</f>
        <v>3.9670000000000001</v>
      </c>
      <c r="I240" s="106">
        <f>+'[1]EXP TOTAL VINO PAIS'!E255/1000</f>
        <v>6.8339999999999996</v>
      </c>
      <c r="J240" s="93">
        <f>+I240/H240-1</f>
        <v>0.72271237711116698</v>
      </c>
      <c r="K240" s="2"/>
      <c r="L240" s="91" t="s">
        <v>10</v>
      </c>
      <c r="M240" s="106">
        <f>+SUM('[1]EXP TOTAL VINO PAIS'!E160:E171)/1000</f>
        <v>48.701000000000001</v>
      </c>
      <c r="N240" s="6">
        <f>+SUM(C240)+SUM(B241:B251)</f>
        <v>47.362000000000002</v>
      </c>
      <c r="O240" s="6">
        <f t="shared" ref="O240" si="601">+SUM(D240)+SUM(C241:C251)</f>
        <v>56.518000000000001</v>
      </c>
      <c r="P240" s="6">
        <f>+SUM(E240)+SUM(D241:D251)</f>
        <v>55.251999999999995</v>
      </c>
      <c r="Q240" s="6">
        <f>+SUM(F240)+SUM(E241:E251)</f>
        <v>57.580000000000005</v>
      </c>
      <c r="R240" s="107">
        <f>+SUM(G240)+SUM(F241:F251)</f>
        <v>69.527999999999992</v>
      </c>
      <c r="S240" s="107">
        <f>+SUM(H240)+SUM(G241:G251)</f>
        <v>82.146000000000001</v>
      </c>
      <c r="T240" s="107">
        <f>+SUM(I240)+SUM(H241:H251)</f>
        <v>91.391000000000005</v>
      </c>
      <c r="U240" s="119">
        <f t="shared" ref="U240:U241" si="602">+T240/S240-1</f>
        <v>0.11254352007401458</v>
      </c>
      <c r="V240" s="115">
        <f t="shared" ref="V240:V241" si="603">+POWER(T240/O240,0.2)-1</f>
        <v>0.10088848429026109</v>
      </c>
    </row>
    <row r="241" spans="1:22" x14ac:dyDescent="0.25">
      <c r="A241" s="91" t="s">
        <v>11</v>
      </c>
      <c r="B241" s="106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107">
        <f>+'[1]EXP TOTAL VINO PAIS'!E244/1000</f>
        <v>6.1349999999999998</v>
      </c>
      <c r="I241" s="106">
        <f>+'[1]EXP TOTAL VINO PAIS'!E256/1000</f>
        <v>6.2069999999999999</v>
      </c>
      <c r="J241" s="93">
        <f t="shared" ref="J241" si="604">+I241/H241-1</f>
        <v>1.1735941320293319E-2</v>
      </c>
      <c r="K241" s="2"/>
      <c r="L241" s="91" t="s">
        <v>11</v>
      </c>
      <c r="M241" s="106">
        <f>+SUM('[1]EXP TOTAL VINO PAIS'!E161:E172)/1000</f>
        <v>47.177999999999997</v>
      </c>
      <c r="N241" s="6">
        <f>+SUM(C240:C241)+SUM(B242:B251)</f>
        <v>48.244</v>
      </c>
      <c r="O241" s="6">
        <f t="shared" ref="O241" si="605">+SUM(D240:D241)+SUM(C242:C251)</f>
        <v>56.669999999999995</v>
      </c>
      <c r="P241" s="6">
        <f>+SUM(E240:E241)+SUM(D242:D251)</f>
        <v>55.533000000000001</v>
      </c>
      <c r="Q241" s="6">
        <f>+SUM(F240:F241)+SUM(E242:E251)</f>
        <v>58.287000000000006</v>
      </c>
      <c r="R241" s="107">
        <f>+SUM(G240:G241)+SUM(F242:F251)</f>
        <v>69.682999999999993</v>
      </c>
      <c r="S241" s="107">
        <f>+SUM(H240:H241)+SUM(G242:G251)</f>
        <v>84.228000000000009</v>
      </c>
      <c r="T241" s="107">
        <f>+SUM(I240:I241)+SUM(H242:H251)</f>
        <v>91.463000000000008</v>
      </c>
      <c r="U241" s="119">
        <f t="shared" si="602"/>
        <v>8.589780120624968E-2</v>
      </c>
      <c r="V241" s="115">
        <f t="shared" si="603"/>
        <v>0.10047060357539062</v>
      </c>
    </row>
    <row r="242" spans="1:22" x14ac:dyDescent="0.25">
      <c r="A242" s="91" t="s">
        <v>0</v>
      </c>
      <c r="B242" s="106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107">
        <f>+'[1]EXP TOTAL VINO PAIS'!E245/1000</f>
        <v>5.8419999999999996</v>
      </c>
      <c r="I242" s="106">
        <f>+'[1]EXP TOTAL VINO PAIS'!E257/1000</f>
        <v>7.2229999999999999</v>
      </c>
      <c r="J242" s="93">
        <f t="shared" ref="J242" si="606">+I242/H242-1</f>
        <v>0.23639164669633694</v>
      </c>
      <c r="K242" s="2"/>
      <c r="L242" s="91" t="s">
        <v>0</v>
      </c>
      <c r="M242" s="106">
        <f>+SUM('[1]EXP TOTAL VINO PAIS'!E162:E173)/1000</f>
        <v>46.392000000000003</v>
      </c>
      <c r="N242" s="6">
        <f>+SUM(C240:C242)+SUM(B243:B251)</f>
        <v>47.827999999999996</v>
      </c>
      <c r="O242" s="6">
        <f t="shared" ref="O242" si="607">+SUM(D240:D242)+SUM(C243:C251)</f>
        <v>58.126000000000005</v>
      </c>
      <c r="P242" s="6">
        <f>+SUM(E240:E242)+SUM(D243:D251)</f>
        <v>54.622999999999998</v>
      </c>
      <c r="Q242" s="6">
        <f>+SUM(F240:F242)+SUM(E243:E251)</f>
        <v>57.698999999999998</v>
      </c>
      <c r="R242" s="107">
        <f>+SUM(G240:G242)+SUM(F243:F251)</f>
        <v>72.95</v>
      </c>
      <c r="S242" s="107">
        <f>+SUM(H240:H242)+SUM(G243:G251)</f>
        <v>83.87700000000001</v>
      </c>
      <c r="T242" s="107">
        <f t="shared" ref="T242" si="608">+SUM(I240:I242)+SUM(H243:H251)</f>
        <v>92.844000000000008</v>
      </c>
      <c r="U242" s="119">
        <f>+T242/S242-1</f>
        <v>0.10690654172180691</v>
      </c>
      <c r="V242" s="115">
        <f>+POWER(T242/O242,0.2)-1</f>
        <v>9.8187967743380344E-2</v>
      </c>
    </row>
    <row r="243" spans="1:22" x14ac:dyDescent="0.25">
      <c r="A243" s="91" t="s">
        <v>1</v>
      </c>
      <c r="B243" s="106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107">
        <f>+'[1]EXP TOTAL VINO PAIS'!E246/1000</f>
        <v>7.2359999999999998</v>
      </c>
      <c r="I243" s="106">
        <f>+'[1]EXP TOTAL VINO PAIS'!E258/1000</f>
        <v>6.6269999999999998</v>
      </c>
      <c r="J243" s="93">
        <f t="shared" ref="J243" si="609">+I243/H243-1</f>
        <v>-8.4162520729684887E-2</v>
      </c>
      <c r="K243" s="2"/>
      <c r="L243" s="91" t="s">
        <v>1</v>
      </c>
      <c r="M243" s="106">
        <f>+SUM('[1]EXP TOTAL VINO PAIS'!E163:E174)/1000</f>
        <v>46.290999999999997</v>
      </c>
      <c r="N243" s="6">
        <f>+SUM(C240:C243)+SUM(B244:B251)</f>
        <v>49.177999999999997</v>
      </c>
      <c r="O243" s="6">
        <f t="shared" ref="O243" si="610">+SUM(D240:D243)+SUM(C244:C251)</f>
        <v>58.093999999999994</v>
      </c>
      <c r="P243" s="6">
        <f>+SUM(E240:E243)+SUM(D244:D251)</f>
        <v>54.349999999999994</v>
      </c>
      <c r="Q243" s="6">
        <f>+SUM(F240:F243)+SUM(E244:E251)</f>
        <v>55.207999999999998</v>
      </c>
      <c r="R243" s="107">
        <f>+SUM(G240:G243)+SUM(F244:F251)</f>
        <v>76.671999999999997</v>
      </c>
      <c r="S243" s="107">
        <f>+SUM(H240:H243)+SUM(G244:G251)</f>
        <v>85.206999999999994</v>
      </c>
      <c r="T243" s="37">
        <f t="shared" ref="T243" si="611">+SUM(I240:I243)+SUM(H244:H251)</f>
        <v>92.235000000000014</v>
      </c>
      <c r="U243" s="78">
        <f>+T243/S243-1</f>
        <v>8.2481486262865999E-2</v>
      </c>
      <c r="V243" s="7">
        <f>+POWER(T243/O243,0.2)-1</f>
        <v>9.6864281699559518E-2</v>
      </c>
    </row>
    <row r="244" spans="1:22" x14ac:dyDescent="0.25">
      <c r="A244" s="91" t="s">
        <v>2</v>
      </c>
      <c r="B244" s="106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107">
        <f>+'[1]EXP TOTAL VINO PAIS'!E247/1000</f>
        <v>8.282</v>
      </c>
      <c r="I244" s="106">
        <f>+'[1]EXP TOTAL VINO PAIS'!E259/1000</f>
        <v>7.3970000000000002</v>
      </c>
      <c r="J244" s="93">
        <f t="shared" ref="J244" si="612">+I244/H244-1</f>
        <v>-0.10685824680028977</v>
      </c>
      <c r="K244" s="2"/>
      <c r="L244" s="91" t="s">
        <v>2</v>
      </c>
      <c r="M244" s="106">
        <f>+SUM('[1]EXP TOTAL VINO PAIS'!E164:E175)/1000</f>
        <v>46.540999999999997</v>
      </c>
      <c r="N244" s="6">
        <f>+SUM(C240:C244)+SUM(B245:B251)</f>
        <v>49.336999999999996</v>
      </c>
      <c r="O244" s="6">
        <f t="shared" ref="O244" si="613">+SUM(D240:D244)+SUM(C245:C251)</f>
        <v>58.864999999999995</v>
      </c>
      <c r="P244" s="6">
        <f>+SUM(E240:E244)+SUM(D245:D251)</f>
        <v>53.484000000000002</v>
      </c>
      <c r="Q244" s="6">
        <f>+SUM(F240:F244)+SUM(E245:E251)</f>
        <v>54.923000000000002</v>
      </c>
      <c r="R244" s="107">
        <f>+SUM(G240:G244)+SUM(F245:F251)</f>
        <v>79.736000000000004</v>
      </c>
      <c r="S244" s="107">
        <f>+SUM(H240:H244)+SUM(G245:G251)</f>
        <v>86.535000000000011</v>
      </c>
      <c r="T244" s="107">
        <f t="shared" ref="T244" si="614">+SUM(I240:I244)+SUM(H245:H251)</f>
        <v>91.35</v>
      </c>
      <c r="U244" s="119">
        <f>+T244/S244-1</f>
        <v>5.5642225689027436E-2</v>
      </c>
      <c r="V244" s="115">
        <f>+POWER(T244/O244,0.2)-1</f>
        <v>9.1868358529554994E-2</v>
      </c>
    </row>
    <row r="245" spans="1:22" x14ac:dyDescent="0.25">
      <c r="A245" s="91" t="s">
        <v>3</v>
      </c>
      <c r="B245" s="106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107">
        <f>+'[1]EXP TOTAL VINO PAIS'!E248/1000</f>
        <v>6.0170000000000003</v>
      </c>
      <c r="I245" s="106">
        <f>+'[1]EXP TOTAL VINO PAIS'!E260/1000</f>
        <v>7.5179999999999998</v>
      </c>
      <c r="J245" s="93">
        <f t="shared" ref="J245" si="615">+I245/H245-1</f>
        <v>0.24945986371946138</v>
      </c>
      <c r="K245" s="2"/>
      <c r="L245" s="91" t="s">
        <v>3</v>
      </c>
      <c r="M245" s="106">
        <f>+SUM('[1]EXP TOTAL VINO PAIS'!E165:E176)/1000</f>
        <v>45.322000000000003</v>
      </c>
      <c r="N245" s="6">
        <f>+SUM(C240:C245)+SUM(B246:B251)</f>
        <v>50.924999999999997</v>
      </c>
      <c r="O245" s="6">
        <f t="shared" ref="O245" si="616">+SUM(D240:D245)+SUM(C246:C251)</f>
        <v>59.101999999999997</v>
      </c>
      <c r="P245" s="6">
        <f>+SUM(E240:E245)+SUM(D246:D251)</f>
        <v>52.162999999999997</v>
      </c>
      <c r="Q245" s="6">
        <f>+SUM(F240:F245)+SUM(E246:E251)</f>
        <v>56.461999999999996</v>
      </c>
      <c r="R245" s="107">
        <f>+SUM(G240:G245)+SUM(F246:F251)</f>
        <v>80.748999999999995</v>
      </c>
      <c r="S245" s="107">
        <f>+SUM(H240:H245)+SUM(G246:G251)</f>
        <v>85.875</v>
      </c>
      <c r="T245" s="107">
        <f t="shared" ref="T245" si="617">+SUM(I240:I245)+SUM(H246:H251)</f>
        <v>92.850999999999999</v>
      </c>
      <c r="U245" s="119">
        <f>+T245/S245-1</f>
        <v>8.1234352256186249E-2</v>
      </c>
      <c r="V245" s="115">
        <f>+POWER(T245/O245,0.2)-1</f>
        <v>9.4553216564270404E-2</v>
      </c>
    </row>
    <row r="246" spans="1:22" x14ac:dyDescent="0.25">
      <c r="A246" s="91" t="s">
        <v>4</v>
      </c>
      <c r="B246" s="106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107">
        <f>+'[1]EXP TOTAL VINO PAIS'!E249/1000</f>
        <v>7.8230000000000004</v>
      </c>
      <c r="I246" s="106">
        <f>+'[1]EXP TOTAL VINO PAIS'!E261/1000</f>
        <v>7.51</v>
      </c>
      <c r="J246" s="93">
        <f t="shared" ref="J246:J247" si="618">+I246/H246-1</f>
        <v>-4.0010226255912107E-2</v>
      </c>
      <c r="K246" s="2"/>
      <c r="L246" s="91" t="s">
        <v>4</v>
      </c>
      <c r="M246" s="106">
        <f>+SUM('[1]EXP TOTAL VINO PAIS'!E166:E177)/1000</f>
        <v>45.002000000000002</v>
      </c>
      <c r="N246" s="6">
        <f>+SUM(C240:C246)+SUM(B247:B251)</f>
        <v>52.052</v>
      </c>
      <c r="O246" s="6">
        <f t="shared" ref="O246" si="619">+SUM(D240:D246)+SUM(C247:C251)</f>
        <v>57.730000000000004</v>
      </c>
      <c r="P246" s="6">
        <f>+SUM(E240:E246)+SUM(D247:D251)</f>
        <v>53.066000000000003</v>
      </c>
      <c r="Q246" s="6">
        <f>+SUM(F240:F246)+SUM(E247:E251)</f>
        <v>56.830999999999996</v>
      </c>
      <c r="R246" s="107">
        <f>+SUM(G240:G246)+SUM(F247:F251)</f>
        <v>82.43</v>
      </c>
      <c r="S246" s="107">
        <f>+SUM(H240:H246)+SUM(G247:G251)</f>
        <v>86.287000000000006</v>
      </c>
      <c r="T246" s="107">
        <f t="shared" ref="T246" si="620">+SUM(I240:I246)+SUM(H247:H251)</f>
        <v>92.537999999999997</v>
      </c>
      <c r="U246" s="119">
        <f t="shared" ref="U246:U247" si="621">+T246/S246-1</f>
        <v>7.2444284770591061E-2</v>
      </c>
      <c r="V246" s="115">
        <f t="shared" ref="V246:V247" si="622">+POWER(T246/O246,0.2)-1</f>
        <v>9.8964618218243317E-2</v>
      </c>
    </row>
    <row r="247" spans="1:22" x14ac:dyDescent="0.25">
      <c r="A247" s="91" t="s">
        <v>5</v>
      </c>
      <c r="B247" s="106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107">
        <f>+'[1]EXP TOTAL VINO PAIS'!E250/1000</f>
        <v>9.7050000000000001</v>
      </c>
      <c r="I247" s="106">
        <f>+'[1]EXP TOTAL VINO PAIS'!E262/1000</f>
        <v>7.0730000000000004</v>
      </c>
      <c r="J247" s="93">
        <f t="shared" si="618"/>
        <v>-0.27120041215868107</v>
      </c>
      <c r="K247" s="2"/>
      <c r="L247" s="91" t="s">
        <v>5</v>
      </c>
      <c r="M247" s="106">
        <f>+SUM('[1]EXP TOTAL VINO PAIS'!E167:E178)/1000</f>
        <v>44.573999999999998</v>
      </c>
      <c r="N247" s="6">
        <f>+SUM(C240:C247)+SUM(B248:B251)</f>
        <v>52.356000000000002</v>
      </c>
      <c r="O247" s="6">
        <f t="shared" ref="O247" si="623">+SUM(D240:D247)+SUM(C248:C251)</f>
        <v>58.962999999999994</v>
      </c>
      <c r="P247" s="6">
        <f>+SUM(E240:E247)+SUM(D248:D251)</f>
        <v>52.201000000000001</v>
      </c>
      <c r="Q247" s="6">
        <f>+SUM(F240:F247)+SUM(E248:E251)</f>
        <v>57.591999999999999</v>
      </c>
      <c r="R247" s="107">
        <f>+SUM(G240:G247)+SUM(F248:F251)</f>
        <v>83.483000000000004</v>
      </c>
      <c r="S247" s="107">
        <f>+SUM(H240:H247)+SUM(G248:G251)</f>
        <v>88.337999999999994</v>
      </c>
      <c r="T247" s="107">
        <f t="shared" ref="T247" si="624">+SUM(I240:I247)+SUM(H248:H251)</f>
        <v>89.905999999999992</v>
      </c>
      <c r="U247" s="119">
        <f t="shared" si="621"/>
        <v>1.7750005660078338E-2</v>
      </c>
      <c r="V247" s="115">
        <f t="shared" si="622"/>
        <v>8.8032381399552717E-2</v>
      </c>
    </row>
    <row r="248" spans="1:22" x14ac:dyDescent="0.25">
      <c r="A248" s="91" t="s">
        <v>6</v>
      </c>
      <c r="B248" s="106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107">
        <f>+'[1]EXP TOTAL VINO PAIS'!E251/1000</f>
        <v>9.4770000000000003</v>
      </c>
      <c r="I248" s="106"/>
      <c r="J248" s="93"/>
      <c r="K248" s="2"/>
      <c r="L248" s="91" t="s">
        <v>6</v>
      </c>
      <c r="M248" s="106">
        <f>+SUM('[1]EXP TOTAL VINO PAIS'!E168:E179)/1000</f>
        <v>45.313000000000002</v>
      </c>
      <c r="N248" s="6">
        <f>+SUM(C240:C248)+SUM(B249:B251)</f>
        <v>53.047000000000004</v>
      </c>
      <c r="O248" s="6">
        <f t="shared" ref="O248" si="625">+SUM(D240:D248)+SUM(C249:C251)</f>
        <v>57.137</v>
      </c>
      <c r="P248" s="6">
        <f>+SUM(E240:E248)+SUM(D249:D251)</f>
        <v>54.495999999999995</v>
      </c>
      <c r="Q248" s="6">
        <f>+SUM(F240:F248)+SUM(E249:E251)</f>
        <v>59.413000000000004</v>
      </c>
      <c r="R248" s="107">
        <f>+SUM(G240:G248)+SUM(F249:F251)</f>
        <v>85.233000000000004</v>
      </c>
      <c r="S248" s="107">
        <f>+SUM(H240:H248)+SUM(G249:G251)</f>
        <v>87.016999999999996</v>
      </c>
      <c r="T248" s="107"/>
      <c r="U248" s="119"/>
      <c r="V248" s="115"/>
    </row>
    <row r="249" spans="1:22" x14ac:dyDescent="0.25">
      <c r="A249" s="91" t="s">
        <v>7</v>
      </c>
      <c r="B249" s="106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107">
        <f>+'[1]EXP TOTAL VINO PAIS'!E252/1000</f>
        <v>10.042999999999999</v>
      </c>
      <c r="I249" s="106"/>
      <c r="J249" s="93"/>
      <c r="K249" s="2"/>
      <c r="L249" s="91" t="s">
        <v>7</v>
      </c>
      <c r="M249" s="106">
        <f>+SUM('[1]EXP TOTAL VINO PAIS'!E169:E180)/1000</f>
        <v>45.353000000000002</v>
      </c>
      <c r="N249" s="6">
        <f>+SUM(C240:C249)+SUM(B250:B251)</f>
        <v>53.542000000000002</v>
      </c>
      <c r="O249" s="6">
        <f t="shared" ref="O249" si="626">+SUM(D240:D249)+SUM(C250:C251)</f>
        <v>55.987000000000002</v>
      </c>
      <c r="P249" s="6">
        <f>+SUM(E240:E249)+SUM(D250:D251)</f>
        <v>56.587999999999994</v>
      </c>
      <c r="Q249" s="6">
        <f>+SUM(F240:F249)+SUM(E250:E251)</f>
        <v>61.949000000000005</v>
      </c>
      <c r="R249" s="107">
        <f>+SUM(G240:G249)+SUM(F250:F251)</f>
        <v>84.22</v>
      </c>
      <c r="S249" s="107">
        <f>+SUM(H240:H249)+SUM(G250:G251)</f>
        <v>88.935999999999993</v>
      </c>
      <c r="T249" s="107"/>
      <c r="U249" s="119"/>
      <c r="V249" s="115"/>
    </row>
    <row r="250" spans="1:22" x14ac:dyDescent="0.25">
      <c r="A250" s="91" t="s">
        <v>8</v>
      </c>
      <c r="B250" s="106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107">
        <f>+'[1]EXP TOTAL VINO PAIS'!E253/1000</f>
        <v>8.4779999999999998</v>
      </c>
      <c r="I250" s="106"/>
      <c r="J250" s="93"/>
      <c r="K250" s="2"/>
      <c r="L250" s="91" t="s">
        <v>8</v>
      </c>
      <c r="M250" s="106">
        <f>+SUM('[1]EXP TOTAL VINO PAIS'!E170:E181)/1000</f>
        <v>46.328000000000003</v>
      </c>
      <c r="N250" s="6">
        <f>+SUM(C240:C250)+SUM(B251)</f>
        <v>54.32</v>
      </c>
      <c r="O250" s="6">
        <f t="shared" ref="O250" si="627">+SUM(D240:D250)+SUM(C251)</f>
        <v>55.529999999999994</v>
      </c>
      <c r="P250" s="6">
        <f>+SUM(E240:E250)+SUM(D251)</f>
        <v>58.894999999999996</v>
      </c>
      <c r="Q250" s="6">
        <f>+SUM(F240:F250)+SUM(E251)</f>
        <v>64.942000000000007</v>
      </c>
      <c r="R250" s="107">
        <f>+SUM(G240:G250)+SUM(F251)</f>
        <v>81.929999999999993</v>
      </c>
      <c r="S250" s="107">
        <f>+SUM(H240:H250)+SUM(G251)</f>
        <v>89.984999999999985</v>
      </c>
      <c r="T250" s="107"/>
      <c r="U250" s="119"/>
      <c r="V250" s="115"/>
    </row>
    <row r="251" spans="1:22" x14ac:dyDescent="0.25">
      <c r="A251" s="91" t="s">
        <v>9</v>
      </c>
      <c r="B251" s="106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107">
        <f>+'[1]EXP TOTAL VINO PAIS'!E254/1000</f>
        <v>5.5190000000000001</v>
      </c>
      <c r="I251" s="106"/>
      <c r="J251" s="93"/>
      <c r="K251" s="2"/>
      <c r="L251" s="91" t="s">
        <v>9</v>
      </c>
      <c r="M251" s="106">
        <f>+SUM('[1]EXP TOTAL VINO PAIS'!E171:E182)/1000</f>
        <v>46.624000000000002</v>
      </c>
      <c r="N251" s="6">
        <f>+SUM(C240:C251)</f>
        <v>55.055</v>
      </c>
      <c r="O251" s="6">
        <f t="shared" ref="O251" si="628">+SUM(D240:D251)</f>
        <v>56.878999999999998</v>
      </c>
      <c r="P251" s="6">
        <f>+SUM(E240:E251)</f>
        <v>57.808999999999997</v>
      </c>
      <c r="Q251" s="6">
        <f>+SUM(F240:F251)</f>
        <v>65.968000000000004</v>
      </c>
      <c r="R251" s="107">
        <f>+SUM(G240:G251)</f>
        <v>83.677999999999997</v>
      </c>
      <c r="S251" s="107">
        <f>+SUM(H240:H251)</f>
        <v>88.523999999999987</v>
      </c>
      <c r="T251" s="107"/>
      <c r="U251" s="119"/>
      <c r="V251" s="115"/>
    </row>
    <row r="252" spans="1:22" ht="25.5" x14ac:dyDescent="0.25">
      <c r="A252" s="94" t="s">
        <v>13</v>
      </c>
      <c r="B252" s="108">
        <f>SUM(B240:B251)</f>
        <v>46.623999999999995</v>
      </c>
      <c r="C252" s="85">
        <f t="shared" ref="C252:F252" si="629">SUM(C240:C251)</f>
        <v>55.055</v>
      </c>
      <c r="D252" s="85">
        <f t="shared" si="629"/>
        <v>56.878999999999998</v>
      </c>
      <c r="E252" s="85">
        <f t="shared" si="629"/>
        <v>57.808999999999997</v>
      </c>
      <c r="F252" s="85">
        <f t="shared" si="629"/>
        <v>65.968000000000004</v>
      </c>
      <c r="G252" s="85">
        <f t="shared" ref="G252" si="630">SUM(G240:G251)</f>
        <v>83.677999999999997</v>
      </c>
      <c r="H252" s="109">
        <f t="shared" ref="H252" si="631">SUM(H240:H251)</f>
        <v>88.523999999999987</v>
      </c>
      <c r="I252" s="108"/>
      <c r="J252" s="96"/>
      <c r="K252" s="3"/>
      <c r="L252" s="94" t="s">
        <v>14</v>
      </c>
      <c r="M252" s="108">
        <f t="shared" ref="M252" si="632">+AVERAGE(M240:M251)</f>
        <v>46.134916666666669</v>
      </c>
      <c r="N252" s="85">
        <f>+AVERAGE(N240:N251)</f>
        <v>51.103833333333334</v>
      </c>
      <c r="O252" s="85">
        <f t="shared" ref="O252:T252" si="633">+AVERAGE(O240:O251)</f>
        <v>57.46674999999999</v>
      </c>
      <c r="P252" s="85">
        <f t="shared" si="633"/>
        <v>54.871666666666663</v>
      </c>
      <c r="Q252" s="85">
        <f t="shared" si="633"/>
        <v>58.904499999999992</v>
      </c>
      <c r="R252" s="109">
        <f t="shared" si="633"/>
        <v>79.190999999999988</v>
      </c>
      <c r="S252" s="109">
        <f t="shared" si="633"/>
        <v>86.412916666666661</v>
      </c>
      <c r="T252" s="109">
        <f t="shared" si="633"/>
        <v>91.822249999999997</v>
      </c>
      <c r="U252" s="121">
        <f t="shared" ref="U252" si="634">+T252/S252-1</f>
        <v>6.2598666287351001E-2</v>
      </c>
      <c r="V252" s="178">
        <f t="shared" ref="V252" si="635">+POWER(T252/O252,0.2)-1</f>
        <v>9.8262762604775178E-2</v>
      </c>
    </row>
    <row r="253" spans="1:22" ht="25.5" x14ac:dyDescent="0.25">
      <c r="A253" s="97" t="s">
        <v>15</v>
      </c>
      <c r="B253" s="110">
        <f t="shared" ref="B253:G253" si="636">+B252/B$360</f>
        <v>5.7079475922656712E-2</v>
      </c>
      <c r="C253" s="86">
        <f t="shared" si="636"/>
        <v>6.831272350066879E-2</v>
      </c>
      <c r="D253" s="86">
        <f t="shared" si="636"/>
        <v>6.9006138839686509E-2</v>
      </c>
      <c r="E253" s="86">
        <f t="shared" si="636"/>
        <v>7.2615796627031479E-2</v>
      </c>
      <c r="F253" s="86">
        <f t="shared" si="636"/>
        <v>8.4554412805184428E-2</v>
      </c>
      <c r="G253" s="86">
        <f t="shared" si="636"/>
        <v>0.10125458003998006</v>
      </c>
      <c r="H253" s="111">
        <f t="shared" ref="H253" si="637">+H252/H$360</f>
        <v>0.11240571907458667</v>
      </c>
      <c r="I253" s="110"/>
      <c r="J253" s="99"/>
      <c r="K253" s="3"/>
      <c r="L253" s="97" t="s">
        <v>15</v>
      </c>
      <c r="M253" s="110">
        <f t="shared" ref="M253:T253" si="638">+M252/M$360</f>
        <v>6.2624536518460505E-2</v>
      </c>
      <c r="N253" s="86">
        <f t="shared" si="638"/>
        <v>6.3047635125097312E-2</v>
      </c>
      <c r="O253" s="86">
        <f t="shared" si="638"/>
        <v>7.0938700965725715E-2</v>
      </c>
      <c r="P253" s="86">
        <f t="shared" si="638"/>
        <v>6.7161409942858838E-2</v>
      </c>
      <c r="Q253" s="86">
        <f t="shared" si="638"/>
        <v>7.4927987493451711E-2</v>
      </c>
      <c r="R253" s="111">
        <f t="shared" si="638"/>
        <v>9.8758909213578147E-2</v>
      </c>
      <c r="S253" s="111">
        <f t="shared" si="638"/>
        <v>0.10557967487787047</v>
      </c>
      <c r="T253" s="111">
        <f t="shared" si="638"/>
        <v>0.12403555499721561</v>
      </c>
      <c r="U253" s="120"/>
      <c r="V253" s="116"/>
    </row>
    <row r="254" spans="1:22" ht="26.25" thickBot="1" x14ac:dyDescent="0.3">
      <c r="A254" s="100" t="s">
        <v>12</v>
      </c>
      <c r="B254" s="112"/>
      <c r="C254" s="87">
        <f>+C252/B252-1</f>
        <v>0.18082961564859312</v>
      </c>
      <c r="D254" s="87">
        <f t="shared" ref="D254:H254" si="639">+D252/C252-1</f>
        <v>3.3130505857778658E-2</v>
      </c>
      <c r="E254" s="87">
        <f t="shared" si="639"/>
        <v>1.6350498426484394E-2</v>
      </c>
      <c r="F254" s="87">
        <f t="shared" si="639"/>
        <v>0.14113719317061357</v>
      </c>
      <c r="G254" s="87">
        <f t="shared" si="639"/>
        <v>0.26846349745331066</v>
      </c>
      <c r="H254" s="113">
        <f t="shared" si="639"/>
        <v>5.7912474007504766E-2</v>
      </c>
      <c r="I254" s="204"/>
      <c r="J254" s="103"/>
      <c r="K254" s="2"/>
      <c r="L254" s="100" t="s">
        <v>12</v>
      </c>
      <c r="M254" s="112"/>
      <c r="N254" s="87">
        <f>+N252/M252-1</f>
        <v>0.10770403472424173</v>
      </c>
      <c r="O254" s="87">
        <f t="shared" ref="O254" si="640">+O252/N252-1</f>
        <v>0.12450957690714626</v>
      </c>
      <c r="P254" s="87">
        <f t="shared" ref="P254" si="641">+P252/O252-1</f>
        <v>-4.5157997160676921E-2</v>
      </c>
      <c r="Q254" s="87">
        <f t="shared" ref="Q254" si="642">+Q252/P252-1</f>
        <v>7.3495732466664521E-2</v>
      </c>
      <c r="R254" s="113">
        <f t="shared" ref="R254" si="643">+R252/Q252-1</f>
        <v>0.3443964383026763</v>
      </c>
      <c r="S254" s="113">
        <f t="shared" ref="S254" si="644">+S252/R252-1</f>
        <v>9.119617970055538E-2</v>
      </c>
      <c r="T254" s="113">
        <f t="shared" ref="T254" si="645">+T252/S252-1</f>
        <v>6.2598666287351001E-2</v>
      </c>
      <c r="U254" s="101"/>
      <c r="V254" s="117"/>
    </row>
    <row r="255" spans="1:22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2" ht="15.75" thickBot="1" x14ac:dyDescent="0.3">
      <c r="A256" s="284" t="s">
        <v>126</v>
      </c>
      <c r="B256" s="285"/>
      <c r="C256" s="285"/>
      <c r="D256" s="285"/>
      <c r="E256" s="285"/>
      <c r="F256" s="285"/>
      <c r="G256" s="285"/>
      <c r="H256" s="285"/>
      <c r="I256" s="285"/>
      <c r="J256" s="286"/>
      <c r="K256" s="2"/>
      <c r="L256" s="284" t="s">
        <v>127</v>
      </c>
      <c r="M256" s="285"/>
      <c r="N256" s="285"/>
      <c r="O256" s="285"/>
      <c r="P256" s="285"/>
      <c r="Q256" s="285"/>
      <c r="R256" s="285"/>
      <c r="S256" s="285"/>
      <c r="T256" s="285"/>
      <c r="U256" s="285"/>
      <c r="V256" s="286"/>
    </row>
    <row r="257" spans="1:22" ht="38.25" x14ac:dyDescent="0.25">
      <c r="A257" s="88"/>
      <c r="B257" s="104">
        <v>2016</v>
      </c>
      <c r="C257" s="84">
        <f>+B257+1</f>
        <v>2017</v>
      </c>
      <c r="D257" s="84">
        <f t="shared" ref="D257:G257" si="646">+C257+1</f>
        <v>2018</v>
      </c>
      <c r="E257" s="84">
        <f t="shared" si="646"/>
        <v>2019</v>
      </c>
      <c r="F257" s="84">
        <f t="shared" si="646"/>
        <v>2020</v>
      </c>
      <c r="G257" s="84">
        <f t="shared" si="646"/>
        <v>2021</v>
      </c>
      <c r="H257" s="105">
        <v>2022</v>
      </c>
      <c r="I257" s="104">
        <v>2023</v>
      </c>
      <c r="J257" s="90" t="s">
        <v>16</v>
      </c>
      <c r="K257" s="2"/>
      <c r="L257" s="88"/>
      <c r="M257" s="104">
        <v>2016</v>
      </c>
      <c r="N257" s="84">
        <f>+M257+1</f>
        <v>2017</v>
      </c>
      <c r="O257" s="84">
        <f t="shared" ref="O257" si="647">+N257+1</f>
        <v>2018</v>
      </c>
      <c r="P257" s="84">
        <f t="shared" ref="P257" si="648">+O257+1</f>
        <v>2019</v>
      </c>
      <c r="Q257" s="84">
        <f t="shared" ref="Q257" si="649">+P257+1</f>
        <v>2020</v>
      </c>
      <c r="R257" s="105">
        <f t="shared" ref="R257" si="650">+Q257+1</f>
        <v>2021</v>
      </c>
      <c r="S257" s="89">
        <v>2022</v>
      </c>
      <c r="T257" s="89">
        <v>2023</v>
      </c>
      <c r="U257" s="118" t="s">
        <v>16</v>
      </c>
      <c r="V257" s="114" t="s">
        <v>21</v>
      </c>
    </row>
    <row r="258" spans="1:22" x14ac:dyDescent="0.25">
      <c r="A258" s="91" t="s">
        <v>10</v>
      </c>
      <c r="B258" s="106">
        <f>+'[1]EXP TOTAL VINO PAIS'!F171/1000</f>
        <v>1.9530000000000001</v>
      </c>
      <c r="C258" s="6">
        <f>+'[1]EXP TOTAL VINO PAIS'!F183/1000</f>
        <v>2.468</v>
      </c>
      <c r="D258" s="6">
        <f>+'[1]EXP TOTAL VINO PAIS'!F195/1000</f>
        <v>3.448</v>
      </c>
      <c r="E258" s="6">
        <f>+'[1]EXP TOTAL VINO PAIS'!F207/1000</f>
        <v>1.909</v>
      </c>
      <c r="F258" s="6">
        <f>+'[1]EXP TOTAL VINO PAIS'!F219/1000</f>
        <v>2.1379999999999999</v>
      </c>
      <c r="G258" s="6">
        <f>+'[1]EXP TOTAL VINO PAIS'!F231/1000</f>
        <v>1.4710000000000001</v>
      </c>
      <c r="H258" s="107">
        <f>+'[1]EXP TOTAL VINO PAIS'!F243/1000</f>
        <v>2.226</v>
      </c>
      <c r="I258" s="106">
        <f>+'[1]EXP TOTAL VINO PAIS'!F255/1000</f>
        <v>2.0499999999999998</v>
      </c>
      <c r="J258" s="93">
        <f>+I258/H258-1</f>
        <v>-7.906558849955081E-2</v>
      </c>
      <c r="K258" s="2"/>
      <c r="L258" s="91" t="s">
        <v>10</v>
      </c>
      <c r="M258" s="106">
        <f>+SUM('[1]EXP TOTAL VINO PAIS'!F160:F171)/1000</f>
        <v>33.195</v>
      </c>
      <c r="N258" s="6">
        <f>+SUM(C258)+SUM(B259:B269)</f>
        <v>34.146999999999998</v>
      </c>
      <c r="O258" s="6">
        <f t="shared" ref="O258" si="651">+SUM(D258)+SUM(C259:C269)</f>
        <v>29.805999999999997</v>
      </c>
      <c r="P258" s="6">
        <f>+SUM(E258)+SUM(D259:D269)</f>
        <v>27.263999999999996</v>
      </c>
      <c r="Q258" s="6">
        <f>+SUM(F258)+SUM(E259:E269)</f>
        <v>25.176000000000002</v>
      </c>
      <c r="R258" s="107">
        <f>+SUM(G258)+SUM(F259:F269)</f>
        <v>29.615999999999996</v>
      </c>
      <c r="S258" s="107">
        <f>+SUM(H258)+SUM(G259:G269)</f>
        <v>26.546000000000003</v>
      </c>
      <c r="T258" s="107">
        <f>+SUM(I258)+SUM(H259:H269)</f>
        <v>24.607000000000003</v>
      </c>
      <c r="U258" s="119">
        <f t="shared" ref="U258:U259" si="652">+T258/S258-1</f>
        <v>-7.3043019663979525E-2</v>
      </c>
      <c r="V258" s="115">
        <f t="shared" ref="V258:V259" si="653">+POWER(T258/O258,0.2)-1</f>
        <v>-3.7610237689565174E-2</v>
      </c>
    </row>
    <row r="259" spans="1:22" x14ac:dyDescent="0.25">
      <c r="A259" s="91" t="s">
        <v>11</v>
      </c>
      <c r="B259" s="106">
        <f>+'[1]EXP TOTAL VINO PAIS'!F172/1000</f>
        <v>1.8520000000000001</v>
      </c>
      <c r="C259" s="6">
        <f>+'[1]EXP TOTAL VINO PAIS'!F184/1000</f>
        <v>1.601</v>
      </c>
      <c r="D259" s="6">
        <f>+'[1]EXP TOTAL VINO PAIS'!F196/1000</f>
        <v>2.202</v>
      </c>
      <c r="E259" s="6">
        <f>+'[1]EXP TOTAL VINO PAIS'!F208/1000</f>
        <v>1.776</v>
      </c>
      <c r="F259" s="6">
        <f>+'[1]EXP TOTAL VINO PAIS'!F220/1000</f>
        <v>2.1070000000000002</v>
      </c>
      <c r="G259" s="6">
        <f>+'[1]EXP TOTAL VINO PAIS'!F232/1000</f>
        <v>2.5049999999999999</v>
      </c>
      <c r="H259" s="107">
        <f>+'[1]EXP TOTAL VINO PAIS'!F244/1000</f>
        <v>2.0720000000000001</v>
      </c>
      <c r="I259" s="106">
        <f>+'[1]EXP TOTAL VINO PAIS'!F256/1000</f>
        <v>1.194</v>
      </c>
      <c r="J259" s="93">
        <f t="shared" ref="J259" si="654">+I259/H259-1</f>
        <v>-0.42374517374517384</v>
      </c>
      <c r="K259" s="2"/>
      <c r="L259" s="91" t="s">
        <v>11</v>
      </c>
      <c r="M259" s="106">
        <f>+SUM('[1]EXP TOTAL VINO PAIS'!F161:F172)/1000</f>
        <v>32.715000000000003</v>
      </c>
      <c r="N259" s="6">
        <f>+SUM(C258:C259)+SUM(B260:B269)</f>
        <v>33.896000000000001</v>
      </c>
      <c r="O259" s="6">
        <f t="shared" ref="O259" si="655">+SUM(D258:D259)+SUM(C260:C269)</f>
        <v>30.406999999999996</v>
      </c>
      <c r="P259" s="6">
        <f>+SUM(E258:E259)+SUM(D260:D269)</f>
        <v>26.837999999999997</v>
      </c>
      <c r="Q259" s="6">
        <f>+SUM(F258:F259)+SUM(E260:E269)</f>
        <v>25.507000000000001</v>
      </c>
      <c r="R259" s="107">
        <f>+SUM(G258:G259)+SUM(F260:F269)</f>
        <v>30.013999999999996</v>
      </c>
      <c r="S259" s="107">
        <f>+SUM(H258:H259)+SUM(G260:G269)</f>
        <v>26.113</v>
      </c>
      <c r="T259" s="107">
        <f>+SUM(I258:I259)+SUM(H260:H269)</f>
        <v>23.729000000000003</v>
      </c>
      <c r="U259" s="119">
        <f t="shared" si="652"/>
        <v>-9.1295523302569515E-2</v>
      </c>
      <c r="V259" s="115">
        <f t="shared" si="653"/>
        <v>-4.8385233620333312E-2</v>
      </c>
    </row>
    <row r="260" spans="1:22" x14ac:dyDescent="0.25">
      <c r="A260" s="91" t="s">
        <v>0</v>
      </c>
      <c r="B260" s="106">
        <f>+'[1]EXP TOTAL VINO PAIS'!F173/1000</f>
        <v>2.8319999999999999</v>
      </c>
      <c r="C260" s="6">
        <f>+'[1]EXP TOTAL VINO PAIS'!F185/1000</f>
        <v>2.597</v>
      </c>
      <c r="D260" s="6">
        <f>+'[1]EXP TOTAL VINO PAIS'!F197/1000</f>
        <v>1.7789999999999999</v>
      </c>
      <c r="E260" s="6">
        <f>+'[1]EXP TOTAL VINO PAIS'!F209/1000</f>
        <v>2.3170000000000002</v>
      </c>
      <c r="F260" s="6">
        <f>+'[1]EXP TOTAL VINO PAIS'!F221/1000</f>
        <v>1.87</v>
      </c>
      <c r="G260" s="6">
        <f>+'[1]EXP TOTAL VINO PAIS'!F233/1000</f>
        <v>2.536</v>
      </c>
      <c r="H260" s="107">
        <f>+'[1]EXP TOTAL VINO PAIS'!F245/1000</f>
        <v>1.319</v>
      </c>
      <c r="I260" s="106">
        <f>+'[1]EXP TOTAL VINO PAIS'!F257/1000</f>
        <v>1.8320000000000001</v>
      </c>
      <c r="J260" s="93">
        <f t="shared" ref="J260" si="656">+I260/H260-1</f>
        <v>0.38893100833965133</v>
      </c>
      <c r="K260" s="2"/>
      <c r="L260" s="91" t="s">
        <v>0</v>
      </c>
      <c r="M260" s="106">
        <f>+SUM('[1]EXP TOTAL VINO PAIS'!F162:F173)/1000</f>
        <v>32.323</v>
      </c>
      <c r="N260" s="6">
        <f>+SUM(C258:C260)+SUM(B261:B269)</f>
        <v>33.661000000000001</v>
      </c>
      <c r="O260" s="6">
        <f t="shared" ref="O260" si="657">+SUM(D258:D260)+SUM(C261:C269)</f>
        <v>29.588999999999999</v>
      </c>
      <c r="P260" s="6">
        <f>+SUM(E258:E260)+SUM(D261:D269)</f>
        <v>27.375999999999998</v>
      </c>
      <c r="Q260" s="6">
        <f>+SUM(F258:F260)+SUM(E261:E269)</f>
        <v>25.060000000000002</v>
      </c>
      <c r="R260" s="107">
        <f>+SUM(G258:G260)+SUM(F261:F269)</f>
        <v>30.679999999999996</v>
      </c>
      <c r="S260" s="107">
        <f>+SUM(H258:H260)+SUM(G261:G269)</f>
        <v>24.896000000000001</v>
      </c>
      <c r="T260" s="107">
        <f t="shared" ref="T260" si="658">+SUM(I258:I260)+SUM(H261:H269)</f>
        <v>24.242000000000001</v>
      </c>
      <c r="U260" s="119">
        <f>+T260/S260-1</f>
        <v>-2.6269280205655554E-2</v>
      </c>
      <c r="V260" s="115">
        <f>+POWER(T260/O260,0.2)-1</f>
        <v>-3.9079116744210385E-2</v>
      </c>
    </row>
    <row r="261" spans="1:22" x14ac:dyDescent="0.25">
      <c r="A261" s="91" t="s">
        <v>1</v>
      </c>
      <c r="B261" s="106">
        <f>+'[1]EXP TOTAL VINO PAIS'!F174/1000</f>
        <v>4.0439999999999996</v>
      </c>
      <c r="C261" s="6">
        <f>+'[1]EXP TOTAL VINO PAIS'!F186/1000</f>
        <v>2.625</v>
      </c>
      <c r="D261" s="6">
        <f>+'[1]EXP TOTAL VINO PAIS'!F198/1000</f>
        <v>2.6389999999999998</v>
      </c>
      <c r="E261" s="6">
        <f>+'[1]EXP TOTAL VINO PAIS'!F210/1000</f>
        <v>1.66</v>
      </c>
      <c r="F261" s="6">
        <f>+'[1]EXP TOTAL VINO PAIS'!F222/1000</f>
        <v>2.048</v>
      </c>
      <c r="G261" s="6">
        <f>+'[1]EXP TOTAL VINO PAIS'!F234/1000</f>
        <v>2.1869999999999998</v>
      </c>
      <c r="H261" s="107">
        <f>+'[1]EXP TOTAL VINO PAIS'!F246/1000</f>
        <v>2.6779999999999999</v>
      </c>
      <c r="I261" s="106">
        <f>+'[1]EXP TOTAL VINO PAIS'!F258/1000</f>
        <v>1.2649999999999999</v>
      </c>
      <c r="J261" s="93">
        <f t="shared" ref="J261" si="659">+I261/H261-1</f>
        <v>-0.52763256161314409</v>
      </c>
      <c r="K261" s="2"/>
      <c r="L261" s="91" t="s">
        <v>1</v>
      </c>
      <c r="M261" s="106">
        <f>+SUM('[1]EXP TOTAL VINO PAIS'!F163:F174)/1000</f>
        <v>34.484000000000002</v>
      </c>
      <c r="N261" s="6">
        <f>+SUM(C258:C261)+SUM(B262:B269)</f>
        <v>32.242000000000004</v>
      </c>
      <c r="O261" s="6">
        <f t="shared" ref="O261" si="660">+SUM(D258:D261)+SUM(C262:C269)</f>
        <v>29.603000000000002</v>
      </c>
      <c r="P261" s="6">
        <f>+SUM(E258:E261)+SUM(D262:D269)</f>
        <v>26.396999999999998</v>
      </c>
      <c r="Q261" s="6">
        <f>+SUM(F258:F261)+SUM(E262:E269)</f>
        <v>25.448</v>
      </c>
      <c r="R261" s="107">
        <f>+SUM(G258:G261)+SUM(F262:F269)</f>
        <v>30.818999999999996</v>
      </c>
      <c r="S261" s="107">
        <f>+SUM(H258:H261)+SUM(G262:G269)</f>
        <v>25.387</v>
      </c>
      <c r="T261" s="37">
        <f t="shared" ref="T261" si="661">+SUM(I258:I261)+SUM(H262:H269)</f>
        <v>22.829000000000001</v>
      </c>
      <c r="U261" s="78">
        <f>+T261/S261-1</f>
        <v>-0.1007602316146059</v>
      </c>
      <c r="V261" s="7">
        <f>+POWER(T261/O261,0.2)-1</f>
        <v>-5.0641523123846399E-2</v>
      </c>
    </row>
    <row r="262" spans="1:22" x14ac:dyDescent="0.25">
      <c r="A262" s="91" t="s">
        <v>2</v>
      </c>
      <c r="B262" s="106">
        <f>+'[1]EXP TOTAL VINO PAIS'!F175/1000</f>
        <v>2.327</v>
      </c>
      <c r="C262" s="6">
        <f>+'[1]EXP TOTAL VINO PAIS'!F187/1000</f>
        <v>1.554</v>
      </c>
      <c r="D262" s="6">
        <f>+'[1]EXP TOTAL VINO PAIS'!F199/1000</f>
        <v>1.236</v>
      </c>
      <c r="E262" s="6">
        <f>+'[1]EXP TOTAL VINO PAIS'!F211/1000</f>
        <v>1.4970000000000001</v>
      </c>
      <c r="F262" s="6">
        <f>+'[1]EXP TOTAL VINO PAIS'!F223/1000</f>
        <v>2.5710000000000002</v>
      </c>
      <c r="G262" s="6">
        <f>+'[1]EXP TOTAL VINO PAIS'!F235/1000</f>
        <v>2.2789999999999999</v>
      </c>
      <c r="H262" s="107">
        <f>+'[1]EXP TOTAL VINO PAIS'!F247/1000</f>
        <v>1.8009999999999999</v>
      </c>
      <c r="I262" s="106">
        <f>+'[1]EXP TOTAL VINO PAIS'!F259/1000</f>
        <v>1.4550000000000001</v>
      </c>
      <c r="J262" s="93">
        <f t="shared" ref="J262" si="662">+I262/H262-1</f>
        <v>-0.19211549139367012</v>
      </c>
      <c r="K262" s="2"/>
      <c r="L262" s="91" t="s">
        <v>2</v>
      </c>
      <c r="M262" s="106">
        <f>+SUM('[1]EXP TOTAL VINO PAIS'!F164:F175)/1000</f>
        <v>35.07</v>
      </c>
      <c r="N262" s="6">
        <f>+SUM(C258:C262)+SUM(B263:B269)</f>
        <v>31.469000000000001</v>
      </c>
      <c r="O262" s="6">
        <f t="shared" ref="O262" si="663">+SUM(D258:D262)+SUM(C263:C269)</f>
        <v>29.284999999999997</v>
      </c>
      <c r="P262" s="6">
        <f>+SUM(E258:E262)+SUM(D263:D269)</f>
        <v>26.658000000000001</v>
      </c>
      <c r="Q262" s="6">
        <f>+SUM(F258:F262)+SUM(E263:E269)</f>
        <v>26.521999999999998</v>
      </c>
      <c r="R262" s="107">
        <f>+SUM(G258:G262)+SUM(F263:F269)</f>
        <v>30.527000000000001</v>
      </c>
      <c r="S262" s="107">
        <f>+SUM(H258:H262)+SUM(G263:G269)</f>
        <v>24.908999999999999</v>
      </c>
      <c r="T262" s="107">
        <f t="shared" ref="T262" si="664">+SUM(I258:I262)+SUM(H263:H269)</f>
        <v>22.482999999999997</v>
      </c>
      <c r="U262" s="119">
        <f>+T262/S262-1</f>
        <v>-9.7394516038379786E-2</v>
      </c>
      <c r="V262" s="115">
        <f>+POWER(T262/O262,0.2)-1</f>
        <v>-5.1490234843936666E-2</v>
      </c>
    </row>
    <row r="263" spans="1:22" x14ac:dyDescent="0.25">
      <c r="A263" s="91" t="s">
        <v>3</v>
      </c>
      <c r="B263" s="106">
        <f>+'[1]EXP TOTAL VINO PAIS'!F176/1000</f>
        <v>1.6739999999999999</v>
      </c>
      <c r="C263" s="6">
        <f>+'[1]EXP TOTAL VINO PAIS'!F188/1000</f>
        <v>2.4660000000000002</v>
      </c>
      <c r="D263" s="6">
        <f>+'[1]EXP TOTAL VINO PAIS'!F200/1000</f>
        <v>1.3009999999999999</v>
      </c>
      <c r="E263" s="6">
        <f>+'[1]EXP TOTAL VINO PAIS'!F212/1000</f>
        <v>1.405</v>
      </c>
      <c r="F263" s="6">
        <f>+'[1]EXP TOTAL VINO PAIS'!F224/1000</f>
        <v>2.2829999999999999</v>
      </c>
      <c r="G263" s="6">
        <f>+'[1]EXP TOTAL VINO PAIS'!F236/1000</f>
        <v>0.80900000000000005</v>
      </c>
      <c r="H263" s="107">
        <f>+'[1]EXP TOTAL VINO PAIS'!F248/1000</f>
        <v>2.3239999999999998</v>
      </c>
      <c r="I263" s="106">
        <f>+'[1]EXP TOTAL VINO PAIS'!F260/1000</f>
        <v>1.1599999999999999</v>
      </c>
      <c r="J263" s="93">
        <f t="shared" ref="J263" si="665">+I263/H263-1</f>
        <v>-0.50086058519793464</v>
      </c>
      <c r="K263" s="2"/>
      <c r="L263" s="91" t="s">
        <v>3</v>
      </c>
      <c r="M263" s="106">
        <f>+SUM('[1]EXP TOTAL VINO PAIS'!F165:F176)/1000</f>
        <v>33.478999999999999</v>
      </c>
      <c r="N263" s="6">
        <f>+SUM(C258:C263)+SUM(B264:B269)</f>
        <v>32.261000000000003</v>
      </c>
      <c r="O263" s="6">
        <f t="shared" ref="O263" si="666">+SUM(D258:D263)+SUM(C264:C269)</f>
        <v>28.119999999999997</v>
      </c>
      <c r="P263" s="6">
        <f>+SUM(E258:E263)+SUM(D264:D269)</f>
        <v>26.762</v>
      </c>
      <c r="Q263" s="6">
        <f>+SUM(F258:F263)+SUM(E264:E269)</f>
        <v>27.4</v>
      </c>
      <c r="R263" s="107">
        <f>+SUM(G258:G263)+SUM(F264:F269)</f>
        <v>29.052999999999997</v>
      </c>
      <c r="S263" s="107">
        <f>+SUM(H258:H263)+SUM(G264:G269)</f>
        <v>26.423999999999999</v>
      </c>
      <c r="T263" s="107">
        <f t="shared" ref="T263" si="667">+SUM(I258:I263)+SUM(H264:H269)</f>
        <v>21.318999999999999</v>
      </c>
      <c r="U263" s="119">
        <f>+T263/S263-1</f>
        <v>-0.19319557977596125</v>
      </c>
      <c r="V263" s="115">
        <f>+POWER(T263/O263,0.2)-1</f>
        <v>-5.38711126096304E-2</v>
      </c>
    </row>
    <row r="264" spans="1:22" x14ac:dyDescent="0.25">
      <c r="A264" s="91" t="s">
        <v>4</v>
      </c>
      <c r="B264" s="106">
        <f>+'[1]EXP TOTAL VINO PAIS'!F177/1000</f>
        <v>2.52</v>
      </c>
      <c r="C264" s="6">
        <f>+'[1]EXP TOTAL VINO PAIS'!F189/1000</f>
        <v>2.3010000000000002</v>
      </c>
      <c r="D264" s="6">
        <f>+'[1]EXP TOTAL VINO PAIS'!F201/1000</f>
        <v>2.1789999999999998</v>
      </c>
      <c r="E264" s="6">
        <f>+'[1]EXP TOTAL VINO PAIS'!F213/1000</f>
        <v>1.81</v>
      </c>
      <c r="F264" s="6">
        <f>+'[1]EXP TOTAL VINO PAIS'!F225/1000</f>
        <v>2.4279999999999999</v>
      </c>
      <c r="G264" s="6">
        <f>+'[1]EXP TOTAL VINO PAIS'!F237/1000</f>
        <v>2.6779999999999999</v>
      </c>
      <c r="H264" s="107">
        <f>+'[1]EXP TOTAL VINO PAIS'!F249/1000</f>
        <v>1.0129999999999999</v>
      </c>
      <c r="I264" s="106">
        <f>+'[1]EXP TOTAL VINO PAIS'!F261/1000</f>
        <v>1.252</v>
      </c>
      <c r="J264" s="93">
        <f t="shared" ref="J264:J265" si="668">+I264/H264-1</f>
        <v>0.2359328726554788</v>
      </c>
      <c r="K264" s="2"/>
      <c r="L264" s="91" t="s">
        <v>4</v>
      </c>
      <c r="M264" s="106">
        <f>+SUM('[1]EXP TOTAL VINO PAIS'!F166:F177)/1000</f>
        <v>32.887</v>
      </c>
      <c r="N264" s="6">
        <f>+SUM(C258:C264)+SUM(B265:B269)</f>
        <v>32.042000000000002</v>
      </c>
      <c r="O264" s="6">
        <f t="shared" ref="O264" si="669">+SUM(D258:D264)+SUM(C265:C269)</f>
        <v>27.997999999999998</v>
      </c>
      <c r="P264" s="6">
        <f>+SUM(E258:E264)+SUM(D265:D269)</f>
        <v>26.393000000000001</v>
      </c>
      <c r="Q264" s="6">
        <f>+SUM(F258:F264)+SUM(E265:E269)</f>
        <v>28.018000000000001</v>
      </c>
      <c r="R264" s="107">
        <f>+SUM(G258:G264)+SUM(F265:F269)</f>
        <v>29.303000000000001</v>
      </c>
      <c r="S264" s="107">
        <f>+SUM(H258:H264)+SUM(G265:G269)</f>
        <v>24.759</v>
      </c>
      <c r="T264" s="107">
        <f t="shared" ref="T264" si="670">+SUM(I258:I264)+SUM(H265:H269)</f>
        <v>21.558</v>
      </c>
      <c r="U264" s="119">
        <f t="shared" ref="U264:U265" si="671">+T264/S264-1</f>
        <v>-0.12928632012601482</v>
      </c>
      <c r="V264" s="115">
        <f t="shared" ref="V264:V265" si="672">+POWER(T264/O264,0.2)-1</f>
        <v>-5.093426995193584E-2</v>
      </c>
    </row>
    <row r="265" spans="1:22" x14ac:dyDescent="0.25">
      <c r="A265" s="91" t="s">
        <v>5</v>
      </c>
      <c r="B265" s="106">
        <f>+'[1]EXP TOTAL VINO PAIS'!F178/1000</f>
        <v>2.3130000000000002</v>
      </c>
      <c r="C265" s="6">
        <f>+'[1]EXP TOTAL VINO PAIS'!F190/1000</f>
        <v>2.238</v>
      </c>
      <c r="D265" s="6">
        <f>+'[1]EXP TOTAL VINO PAIS'!F202/1000</f>
        <v>1.865</v>
      </c>
      <c r="E265" s="6">
        <f>+'[1]EXP TOTAL VINO PAIS'!F214/1000</f>
        <v>2.012</v>
      </c>
      <c r="F265" s="6">
        <f>+'[1]EXP TOTAL VINO PAIS'!F226/1000</f>
        <v>3.6680000000000001</v>
      </c>
      <c r="G265" s="6">
        <f>+'[1]EXP TOTAL VINO PAIS'!F238/1000</f>
        <v>1.748</v>
      </c>
      <c r="H265" s="107">
        <f>+'[1]EXP TOTAL VINO PAIS'!F250/1000</f>
        <v>2.1339999999999999</v>
      </c>
      <c r="I265" s="106">
        <f>+'[1]EXP TOTAL VINO PAIS'!F262/1000</f>
        <v>1.756</v>
      </c>
      <c r="J265" s="93">
        <f t="shared" si="668"/>
        <v>-0.17713214620431106</v>
      </c>
      <c r="K265" s="2"/>
      <c r="L265" s="91" t="s">
        <v>5</v>
      </c>
      <c r="M265" s="106">
        <f>+SUM('[1]EXP TOTAL VINO PAIS'!F167:F178)/1000</f>
        <v>31.853999999999999</v>
      </c>
      <c r="N265" s="6">
        <f>+SUM(C258:C265)+SUM(B266:B269)</f>
        <v>31.966999999999999</v>
      </c>
      <c r="O265" s="6">
        <f t="shared" ref="O265" si="673">+SUM(D258:D265)+SUM(C266:C269)</f>
        <v>27.625</v>
      </c>
      <c r="P265" s="6">
        <f>+SUM(E258:E265)+SUM(D266:D269)</f>
        <v>26.54</v>
      </c>
      <c r="Q265" s="6">
        <f>+SUM(F258:F265)+SUM(E266:E269)</f>
        <v>29.673999999999999</v>
      </c>
      <c r="R265" s="107">
        <f>+SUM(G258:G265)+SUM(F266:F269)</f>
        <v>27.383000000000003</v>
      </c>
      <c r="S265" s="107">
        <f>+SUM(H258:H265)+SUM(G266:G269)</f>
        <v>25.145</v>
      </c>
      <c r="T265" s="107">
        <f t="shared" ref="T265" si="674">+SUM(I258:I265)+SUM(H266:H269)</f>
        <v>21.18</v>
      </c>
      <c r="U265" s="119">
        <f t="shared" si="671"/>
        <v>-0.15768542453768142</v>
      </c>
      <c r="V265" s="115">
        <f t="shared" si="672"/>
        <v>-5.1745889820245083E-2</v>
      </c>
    </row>
    <row r="266" spans="1:22" x14ac:dyDescent="0.25">
      <c r="A266" s="91" t="s">
        <v>6</v>
      </c>
      <c r="B266" s="106">
        <f>+'[1]EXP TOTAL VINO PAIS'!F179/1000</f>
        <v>4.0750000000000002</v>
      </c>
      <c r="C266" s="6">
        <f>+'[1]EXP TOTAL VINO PAIS'!F191/1000</f>
        <v>3.11</v>
      </c>
      <c r="D266" s="6">
        <f>+'[1]EXP TOTAL VINO PAIS'!F203/1000</f>
        <v>2.6930000000000001</v>
      </c>
      <c r="E266" s="6">
        <f>+'[1]EXP TOTAL VINO PAIS'!F215/1000</f>
        <v>2.2530000000000001</v>
      </c>
      <c r="F266" s="6">
        <f>+'[1]EXP TOTAL VINO PAIS'!F227/1000</f>
        <v>3.5550000000000002</v>
      </c>
      <c r="G266" s="6">
        <f>+'[1]EXP TOTAL VINO PAIS'!F239/1000</f>
        <v>2.7210000000000001</v>
      </c>
      <c r="H266" s="107">
        <f>+'[1]EXP TOTAL VINO PAIS'!F251/1000</f>
        <v>3.2440000000000002</v>
      </c>
      <c r="I266" s="106"/>
      <c r="J266" s="93"/>
      <c r="K266" s="2"/>
      <c r="L266" s="91" t="s">
        <v>6</v>
      </c>
      <c r="M266" s="106">
        <f>+SUM('[1]EXP TOTAL VINO PAIS'!F168:F179)/1000</f>
        <v>33.576000000000001</v>
      </c>
      <c r="N266" s="6">
        <f>+SUM(C258:C266)+SUM(B267:B269)</f>
        <v>31.002000000000002</v>
      </c>
      <c r="O266" s="6">
        <f t="shared" ref="O266" si="675">+SUM(D258:D266)+SUM(C267:C269)</f>
        <v>27.208000000000002</v>
      </c>
      <c r="P266" s="6">
        <f>+SUM(E258:E266)+SUM(D267:D269)</f>
        <v>26.1</v>
      </c>
      <c r="Q266" s="6">
        <f>+SUM(F258:F266)+SUM(E267:E269)</f>
        <v>30.975999999999999</v>
      </c>
      <c r="R266" s="107">
        <f>+SUM(G258:G266)+SUM(F267:F269)</f>
        <v>26.548999999999999</v>
      </c>
      <c r="S266" s="107">
        <f>+SUM(H258:H266)+SUM(G267:G269)</f>
        <v>25.667999999999999</v>
      </c>
      <c r="T266" s="107"/>
      <c r="U266" s="119"/>
      <c r="V266" s="115"/>
    </row>
    <row r="267" spans="1:22" x14ac:dyDescent="0.25">
      <c r="A267" s="91" t="s">
        <v>7</v>
      </c>
      <c r="B267" s="106">
        <f>+'[1]EXP TOTAL VINO PAIS'!F180/1000</f>
        <v>4.4509999999999996</v>
      </c>
      <c r="C267" s="6">
        <f>+'[1]EXP TOTAL VINO PAIS'!F192/1000</f>
        <v>4.2889999999999997</v>
      </c>
      <c r="D267" s="6">
        <f>+'[1]EXP TOTAL VINO PAIS'!F204/1000</f>
        <v>3.5979999999999999</v>
      </c>
      <c r="E267" s="6">
        <f>+'[1]EXP TOTAL VINO PAIS'!F216/1000</f>
        <v>3.2229999999999999</v>
      </c>
      <c r="F267" s="6">
        <f>+'[1]EXP TOTAL VINO PAIS'!F228/1000</f>
        <v>2.855</v>
      </c>
      <c r="G267" s="6">
        <f>+'[1]EXP TOTAL VINO PAIS'!F240/1000</f>
        <v>1.946</v>
      </c>
      <c r="H267" s="107">
        <f>+'[1]EXP TOTAL VINO PAIS'!F252/1000</f>
        <v>2.9729999999999999</v>
      </c>
      <c r="I267" s="106"/>
      <c r="J267" s="93"/>
      <c r="K267" s="2"/>
      <c r="L267" s="91" t="s">
        <v>7</v>
      </c>
      <c r="M267" s="106">
        <f>+SUM('[1]EXP TOTAL VINO PAIS'!F169:F180)/1000</f>
        <v>32.777000000000001</v>
      </c>
      <c r="N267" s="6">
        <f>+SUM(C258:C267)+SUM(B268:B269)</f>
        <v>30.840000000000003</v>
      </c>
      <c r="O267" s="6">
        <f t="shared" ref="O267" si="676">+SUM(D258:D267)+SUM(C268:C269)</f>
        <v>26.517000000000003</v>
      </c>
      <c r="P267" s="6">
        <f>+SUM(E258:E267)+SUM(D268:D269)</f>
        <v>25.725000000000001</v>
      </c>
      <c r="Q267" s="6">
        <f>+SUM(F258:F267)+SUM(E268:E269)</f>
        <v>30.608000000000001</v>
      </c>
      <c r="R267" s="107">
        <f>+SUM(G258:G267)+SUM(F268:F269)</f>
        <v>25.64</v>
      </c>
      <c r="S267" s="107">
        <f>+SUM(H258:H267)+SUM(G268:G269)</f>
        <v>26.695</v>
      </c>
      <c r="T267" s="107"/>
      <c r="U267" s="119"/>
      <c r="V267" s="115"/>
    </row>
    <row r="268" spans="1:22" x14ac:dyDescent="0.25">
      <c r="A268" s="91" t="s">
        <v>8</v>
      </c>
      <c r="B268" s="106">
        <f>+'[1]EXP TOTAL VINO PAIS'!F181/1000</f>
        <v>3.5009999999999999</v>
      </c>
      <c r="C268" s="6">
        <f>+'[1]EXP TOTAL VINO PAIS'!F193/1000</f>
        <v>2.0339999999999998</v>
      </c>
      <c r="D268" s="6">
        <f>+'[1]EXP TOTAL VINO PAIS'!F205/1000</f>
        <v>3.0539999999999998</v>
      </c>
      <c r="E268" s="6">
        <f>+'[1]EXP TOTAL VINO PAIS'!F217/1000</f>
        <v>2.0760000000000001</v>
      </c>
      <c r="F268" s="6">
        <f>+'[1]EXP TOTAL VINO PAIS'!F229/1000</f>
        <v>2.7349999999999999</v>
      </c>
      <c r="G268" s="6">
        <f>+'[1]EXP TOTAL VINO PAIS'!F241/1000</f>
        <v>2.6549999999999998</v>
      </c>
      <c r="H268" s="107">
        <f>+'[1]EXP TOTAL VINO PAIS'!F253/1000</f>
        <v>1.4370000000000001</v>
      </c>
      <c r="I268" s="106"/>
      <c r="J268" s="93"/>
      <c r="K268" s="2"/>
      <c r="L268" s="91" t="s">
        <v>8</v>
      </c>
      <c r="M268" s="106">
        <f>+SUM('[1]EXP TOTAL VINO PAIS'!F170:F181)/1000</f>
        <v>33.774000000000001</v>
      </c>
      <c r="N268" s="6">
        <f>+SUM(C258:C268)+SUM(B269)</f>
        <v>29.373000000000001</v>
      </c>
      <c r="O268" s="6">
        <f t="shared" ref="O268" si="677">+SUM(D258:D268)+SUM(C269)</f>
        <v>27.536999999999999</v>
      </c>
      <c r="P268" s="6">
        <f>+SUM(E258:E268)+SUM(D269)</f>
        <v>24.747000000000003</v>
      </c>
      <c r="Q268" s="6">
        <f>+SUM(F258:F268)+SUM(E269)</f>
        <v>31.266999999999999</v>
      </c>
      <c r="R268" s="107">
        <f>+SUM(G258:G268)+SUM(F269)</f>
        <v>25.560000000000002</v>
      </c>
      <c r="S268" s="107">
        <f>+SUM(H258:H268)+SUM(G269)</f>
        <v>25.477</v>
      </c>
      <c r="T268" s="107"/>
      <c r="U268" s="119"/>
      <c r="V268" s="115"/>
    </row>
    <row r="269" spans="1:22" x14ac:dyDescent="0.25">
      <c r="A269" s="91" t="s">
        <v>9</v>
      </c>
      <c r="B269" s="106">
        <f>+'[1]EXP TOTAL VINO PAIS'!F182/1000</f>
        <v>2.09</v>
      </c>
      <c r="C269" s="6">
        <f>+'[1]EXP TOTAL VINO PAIS'!F194/1000</f>
        <v>1.5429999999999999</v>
      </c>
      <c r="D269" s="6">
        <f>+'[1]EXP TOTAL VINO PAIS'!F206/1000</f>
        <v>2.8090000000000002</v>
      </c>
      <c r="E269" s="6">
        <f>+'[1]EXP TOTAL VINO PAIS'!F218/1000</f>
        <v>3.0089999999999999</v>
      </c>
      <c r="F269" s="6">
        <f>+'[1]EXP TOTAL VINO PAIS'!F230/1000</f>
        <v>2.0249999999999999</v>
      </c>
      <c r="G269" s="6">
        <f>+'[1]EXP TOTAL VINO PAIS'!F242/1000</f>
        <v>2.2559999999999998</v>
      </c>
      <c r="H269" s="107">
        <f>+'[1]EXP TOTAL VINO PAIS'!F254/1000</f>
        <v>1.5620000000000001</v>
      </c>
      <c r="I269" s="106"/>
      <c r="J269" s="93"/>
      <c r="K269" s="2"/>
      <c r="L269" s="91" t="s">
        <v>9</v>
      </c>
      <c r="M269" s="106">
        <f>+SUM('[1]EXP TOTAL VINO PAIS'!F171:F182)/1000</f>
        <v>33.631999999999998</v>
      </c>
      <c r="N269" s="6">
        <f>+SUM(C258:C269)</f>
        <v>28.826000000000001</v>
      </c>
      <c r="O269" s="6">
        <f t="shared" ref="O269" si="678">+SUM(D258:D269)</f>
        <v>28.803000000000001</v>
      </c>
      <c r="P269" s="6">
        <f>+SUM(E258:E269)</f>
        <v>24.947000000000003</v>
      </c>
      <c r="Q269" s="6">
        <f>+SUM(F258:F269)</f>
        <v>30.282999999999998</v>
      </c>
      <c r="R269" s="107">
        <f>+SUM(G258:G269)</f>
        <v>25.791000000000004</v>
      </c>
      <c r="S269" s="107">
        <f>+SUM(H258:H269)</f>
        <v>24.783000000000001</v>
      </c>
      <c r="T269" s="107"/>
      <c r="U269" s="119"/>
      <c r="V269" s="115"/>
    </row>
    <row r="270" spans="1:22" ht="25.5" x14ac:dyDescent="0.25">
      <c r="A270" s="94" t="s">
        <v>13</v>
      </c>
      <c r="B270" s="108">
        <f t="shared" ref="B270:G270" si="679">SUM(B258:B269)</f>
        <v>33.632000000000005</v>
      </c>
      <c r="C270" s="85">
        <f t="shared" si="679"/>
        <v>28.826000000000001</v>
      </c>
      <c r="D270" s="85">
        <f t="shared" si="679"/>
        <v>28.803000000000001</v>
      </c>
      <c r="E270" s="85">
        <f t="shared" si="679"/>
        <v>24.947000000000003</v>
      </c>
      <c r="F270" s="85">
        <f t="shared" si="679"/>
        <v>30.282999999999998</v>
      </c>
      <c r="G270" s="85">
        <f t="shared" si="679"/>
        <v>25.791000000000004</v>
      </c>
      <c r="H270" s="109">
        <f t="shared" ref="H270" si="680">SUM(H258:H269)</f>
        <v>24.783000000000001</v>
      </c>
      <c r="I270" s="108"/>
      <c r="J270" s="96"/>
      <c r="K270" s="3"/>
      <c r="L270" s="94" t="s">
        <v>14</v>
      </c>
      <c r="M270" s="108">
        <f t="shared" ref="M270" si="681">+AVERAGE(M258:M269)</f>
        <v>33.313833333333335</v>
      </c>
      <c r="N270" s="85">
        <f>+AVERAGE(N258:N269)</f>
        <v>31.810500000000005</v>
      </c>
      <c r="O270" s="85">
        <f t="shared" ref="O270:T270" si="682">+AVERAGE(O258:O269)</f>
        <v>28.541499999999999</v>
      </c>
      <c r="P270" s="85">
        <f t="shared" si="682"/>
        <v>26.312249999999995</v>
      </c>
      <c r="Q270" s="85">
        <f t="shared" si="682"/>
        <v>27.994916666666668</v>
      </c>
      <c r="R270" s="109">
        <f t="shared" si="682"/>
        <v>28.411249999999999</v>
      </c>
      <c r="S270" s="109">
        <f t="shared" si="682"/>
        <v>25.566833333333335</v>
      </c>
      <c r="T270" s="109">
        <f t="shared" si="682"/>
        <v>22.743375</v>
      </c>
      <c r="U270" s="121">
        <f t="shared" ref="U270" si="683">+T270/S270-1</f>
        <v>-0.11043441698554768</v>
      </c>
      <c r="V270" s="178">
        <f t="shared" ref="V270" si="684">+POWER(T270/O270,0.2)-1</f>
        <v>-4.440113843092941E-2</v>
      </c>
    </row>
    <row r="271" spans="1:22" ht="25.5" x14ac:dyDescent="0.25">
      <c r="A271" s="97" t="s">
        <v>15</v>
      </c>
      <c r="B271" s="110">
        <f t="shared" ref="B271:G271" si="685">+B270/B$360</f>
        <v>4.1174007683398919E-2</v>
      </c>
      <c r="C271" s="86">
        <f t="shared" si="685"/>
        <v>3.5767551859600011E-2</v>
      </c>
      <c r="D271" s="86">
        <f t="shared" si="685"/>
        <v>3.4944071045543881E-2</v>
      </c>
      <c r="E271" s="86">
        <f t="shared" si="685"/>
        <v>3.1336751690127049E-2</v>
      </c>
      <c r="F271" s="86">
        <f t="shared" si="685"/>
        <v>3.881520256759944E-2</v>
      </c>
      <c r="G271" s="86">
        <f t="shared" si="685"/>
        <v>3.1208404524619683E-2</v>
      </c>
      <c r="H271" s="111">
        <f t="shared" ref="H271" si="686">+H270/H$360</f>
        <v>3.1468877771287811E-2</v>
      </c>
      <c r="I271" s="110"/>
      <c r="J271" s="99"/>
      <c r="K271" s="3"/>
      <c r="L271" s="97" t="s">
        <v>15</v>
      </c>
      <c r="M271" s="110">
        <f t="shared" ref="M271:T271" si="687">+M270/M$360</f>
        <v>4.5220919921171207E-2</v>
      </c>
      <c r="N271" s="86">
        <f t="shared" si="687"/>
        <v>3.9245134196982771E-2</v>
      </c>
      <c r="O271" s="86">
        <f t="shared" si="687"/>
        <v>3.5232494157286791E-2</v>
      </c>
      <c r="P271" s="86">
        <f t="shared" si="687"/>
        <v>3.2205469892214934E-2</v>
      </c>
      <c r="Q271" s="86">
        <f t="shared" si="687"/>
        <v>3.5610229539003356E-2</v>
      </c>
      <c r="R271" s="111">
        <f t="shared" si="687"/>
        <v>3.5431602826006395E-2</v>
      </c>
      <c r="S271" s="111">
        <f t="shared" si="687"/>
        <v>3.1237667412646084E-2</v>
      </c>
      <c r="T271" s="111">
        <f t="shared" si="687"/>
        <v>3.072226111465139E-2</v>
      </c>
      <c r="U271" s="120"/>
      <c r="V271" s="116"/>
    </row>
    <row r="272" spans="1:22" ht="26.25" thickBot="1" x14ac:dyDescent="0.3">
      <c r="A272" s="100" t="s">
        <v>12</v>
      </c>
      <c r="B272" s="112"/>
      <c r="C272" s="87">
        <f>+C270/B270-1</f>
        <v>-0.14289961941008578</v>
      </c>
      <c r="D272" s="87">
        <f t="shared" ref="D272:H272" si="688">+D270/C270-1</f>
        <v>-7.9789079303405064E-4</v>
      </c>
      <c r="E272" s="87">
        <f t="shared" si="688"/>
        <v>-0.1338749435822657</v>
      </c>
      <c r="F272" s="87">
        <f t="shared" si="688"/>
        <v>0.21389345412273997</v>
      </c>
      <c r="G272" s="87">
        <f t="shared" si="688"/>
        <v>-0.14833404880626078</v>
      </c>
      <c r="H272" s="113">
        <f t="shared" si="688"/>
        <v>-3.9083401186460476E-2</v>
      </c>
      <c r="I272" s="204"/>
      <c r="J272" s="103"/>
      <c r="K272" s="2"/>
      <c r="L272" s="100" t="s">
        <v>12</v>
      </c>
      <c r="M272" s="112"/>
      <c r="N272" s="87">
        <f>+N270/M270-1</f>
        <v>-4.5126398943381774E-2</v>
      </c>
      <c r="O272" s="87">
        <f t="shared" ref="O272" si="689">+O270/N270-1</f>
        <v>-0.10276481036135887</v>
      </c>
      <c r="P272" s="87">
        <f t="shared" ref="P272" si="690">+P270/O270-1</f>
        <v>-7.810556557994508E-2</v>
      </c>
      <c r="Q272" s="87">
        <f t="shared" ref="Q272" si="691">+Q270/P270-1</f>
        <v>6.3949934599537128E-2</v>
      </c>
      <c r="R272" s="113">
        <f t="shared" ref="R272" si="692">+R270/Q270-1</f>
        <v>1.4871747549406233E-2</v>
      </c>
      <c r="S272" s="113">
        <f t="shared" ref="S272" si="693">+S270/R270-1</f>
        <v>-0.10011585786146915</v>
      </c>
      <c r="T272" s="113">
        <f t="shared" ref="T272" si="694">+T270/S270-1</f>
        <v>-0.11043441698554768</v>
      </c>
      <c r="U272" s="101"/>
      <c r="V272" s="117"/>
    </row>
    <row r="273" spans="1:22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2" ht="15.75" thickBot="1" x14ac:dyDescent="0.3">
      <c r="A274" s="284" t="s">
        <v>128</v>
      </c>
      <c r="B274" s="285"/>
      <c r="C274" s="285"/>
      <c r="D274" s="285"/>
      <c r="E274" s="285"/>
      <c r="F274" s="285"/>
      <c r="G274" s="285"/>
      <c r="H274" s="285"/>
      <c r="I274" s="285"/>
      <c r="J274" s="286"/>
      <c r="K274" s="2"/>
      <c r="L274" s="284" t="s">
        <v>187</v>
      </c>
      <c r="M274" s="285"/>
      <c r="N274" s="285"/>
      <c r="O274" s="285"/>
      <c r="P274" s="285"/>
      <c r="Q274" s="285"/>
      <c r="R274" s="285"/>
      <c r="S274" s="285"/>
      <c r="T274" s="285"/>
      <c r="U274" s="285"/>
      <c r="V274" s="286"/>
    </row>
    <row r="275" spans="1:22" ht="38.25" x14ac:dyDescent="0.25">
      <c r="A275" s="88"/>
      <c r="B275" s="104">
        <v>2016</v>
      </c>
      <c r="C275" s="84">
        <f>+B275+1</f>
        <v>2017</v>
      </c>
      <c r="D275" s="84">
        <f t="shared" ref="D275:G275" si="695">+C275+1</f>
        <v>2018</v>
      </c>
      <c r="E275" s="84">
        <f t="shared" si="695"/>
        <v>2019</v>
      </c>
      <c r="F275" s="84">
        <f t="shared" si="695"/>
        <v>2020</v>
      </c>
      <c r="G275" s="84">
        <f t="shared" si="695"/>
        <v>2021</v>
      </c>
      <c r="H275" s="105">
        <v>2022</v>
      </c>
      <c r="I275" s="104">
        <v>2023</v>
      </c>
      <c r="J275" s="90" t="s">
        <v>16</v>
      </c>
      <c r="K275" s="2"/>
      <c r="L275" s="88"/>
      <c r="M275" s="104">
        <v>2016</v>
      </c>
      <c r="N275" s="84">
        <f>+M275+1</f>
        <v>2017</v>
      </c>
      <c r="O275" s="84">
        <f t="shared" ref="O275" si="696">+N275+1</f>
        <v>2018</v>
      </c>
      <c r="P275" s="84">
        <f t="shared" ref="P275" si="697">+O275+1</f>
        <v>2019</v>
      </c>
      <c r="Q275" s="84">
        <f t="shared" ref="Q275" si="698">+P275+1</f>
        <v>2020</v>
      </c>
      <c r="R275" s="105">
        <f t="shared" ref="R275" si="699">+Q275+1</f>
        <v>2021</v>
      </c>
      <c r="S275" s="89">
        <v>2022</v>
      </c>
      <c r="T275" s="89">
        <v>2023</v>
      </c>
      <c r="U275" s="118" t="s">
        <v>16</v>
      </c>
      <c r="V275" s="114" t="s">
        <v>21</v>
      </c>
    </row>
    <row r="276" spans="1:22" x14ac:dyDescent="0.25">
      <c r="A276" s="91" t="s">
        <v>10</v>
      </c>
      <c r="B276" s="106">
        <f>+'[1]EXP TOTAL VINO PAIS'!G171/1000</f>
        <v>1.2410000000000001</v>
      </c>
      <c r="C276" s="6">
        <f>+'[1]EXP TOTAL VINO PAIS'!G183/1000</f>
        <v>1.022</v>
      </c>
      <c r="D276" s="6">
        <f>+'[1]EXP TOTAL VINO PAIS'!G195/1000</f>
        <v>1.575</v>
      </c>
      <c r="E276" s="6">
        <f>+'[1]EXP TOTAL VINO PAIS'!G207/1000</f>
        <v>1.4710000000000001</v>
      </c>
      <c r="F276" s="6">
        <f>+'[1]EXP TOTAL VINO PAIS'!G219/1000</f>
        <v>2.6970000000000001</v>
      </c>
      <c r="G276" s="6">
        <f>+'[1]EXP TOTAL VINO PAIS'!G231/1000</f>
        <v>0.97399999999999998</v>
      </c>
      <c r="H276" s="107">
        <f>+'[1]EXP TOTAL VINO PAIS'!G243/1000</f>
        <v>0.64900000000000002</v>
      </c>
      <c r="I276" s="106">
        <f>+'[1]EXP TOTAL VINO PAIS'!G255/1000</f>
        <v>0.434</v>
      </c>
      <c r="J276" s="93">
        <f>+I276/H276-1</f>
        <v>-0.33127889060092452</v>
      </c>
      <c r="K276" s="2"/>
      <c r="L276" s="91" t="s">
        <v>10</v>
      </c>
      <c r="M276" s="106">
        <f>+SUM('[1]EXP TOTAL VINO PAIS'!G160:G171)/1000</f>
        <v>20.771000000000001</v>
      </c>
      <c r="N276" s="6">
        <f>+SUM(C276)+SUM(B277:B287)</f>
        <v>22.838999999999999</v>
      </c>
      <c r="O276" s="6">
        <f t="shared" ref="O276" si="700">+SUM(D276)+SUM(C277:C287)</f>
        <v>22.567000000000004</v>
      </c>
      <c r="P276" s="6">
        <f>+SUM(E276)+SUM(D277:D287)</f>
        <v>23.985999999999994</v>
      </c>
      <c r="Q276" s="6">
        <f>+SUM(F276)+SUM(E277:E287)</f>
        <v>26.215</v>
      </c>
      <c r="R276" s="107">
        <f>+SUM(G276)+SUM(F277:F287)</f>
        <v>21.397000000000002</v>
      </c>
      <c r="S276" s="107">
        <f>+SUM(H276)+SUM(G277:G287)</f>
        <v>24.946000000000002</v>
      </c>
      <c r="T276" s="107">
        <f>+SUM(I276)+SUM(H277:H287)</f>
        <v>15.37</v>
      </c>
      <c r="U276" s="119">
        <f t="shared" ref="U276:U277" si="701">+T276/S276-1</f>
        <v>-0.38386915737994076</v>
      </c>
      <c r="V276" s="115">
        <f t="shared" ref="V276:V277" si="702">+POWER(T276/O276,0.2)-1</f>
        <v>-7.3938119456584461E-2</v>
      </c>
    </row>
    <row r="277" spans="1:22" x14ac:dyDescent="0.25">
      <c r="A277" s="91" t="s">
        <v>11</v>
      </c>
      <c r="B277" s="106">
        <f>+'[1]EXP TOTAL VINO PAIS'!G172/1000</f>
        <v>1.2270000000000001</v>
      </c>
      <c r="C277" s="6">
        <f>+'[1]EXP TOTAL VINO PAIS'!G184/1000</f>
        <v>0.86599999999999999</v>
      </c>
      <c r="D277" s="6">
        <f>+'[1]EXP TOTAL VINO PAIS'!G196/1000</f>
        <v>1.33</v>
      </c>
      <c r="E277" s="6">
        <f>+'[1]EXP TOTAL VINO PAIS'!G208/1000</f>
        <v>0.98</v>
      </c>
      <c r="F277" s="6">
        <f>+'[1]EXP TOTAL VINO PAIS'!G220/1000</f>
        <v>1.39</v>
      </c>
      <c r="G277" s="6">
        <f>+'[1]EXP TOTAL VINO PAIS'!G232/1000</f>
        <v>2.7120000000000002</v>
      </c>
      <c r="H277" s="107">
        <f>+'[1]EXP TOTAL VINO PAIS'!G244/1000</f>
        <v>1.4770000000000001</v>
      </c>
      <c r="I277" s="106">
        <f>+'[1]EXP TOTAL VINO PAIS'!G256/1000</f>
        <v>0.97099999999999997</v>
      </c>
      <c r="J277" s="93">
        <f t="shared" ref="J277" si="703">+I277/H277-1</f>
        <v>-0.34258632362897767</v>
      </c>
      <c r="K277" s="2"/>
      <c r="L277" s="91" t="s">
        <v>11</v>
      </c>
      <c r="M277" s="106">
        <f>+SUM('[1]EXP TOTAL VINO PAIS'!G161:G172)/1000</f>
        <v>20.747</v>
      </c>
      <c r="N277" s="6">
        <f>+SUM(C276:C277)+SUM(B278:B287)</f>
        <v>22.478000000000002</v>
      </c>
      <c r="O277" s="6">
        <f t="shared" ref="O277" si="704">+SUM(D276:D277)+SUM(C278:C287)</f>
        <v>23.030999999999999</v>
      </c>
      <c r="P277" s="6">
        <f>+SUM(E276:E277)+SUM(D278:D287)</f>
        <v>23.635999999999996</v>
      </c>
      <c r="Q277" s="6">
        <f>+SUM(F276:F277)+SUM(E278:E287)</f>
        <v>26.625</v>
      </c>
      <c r="R277" s="107">
        <f>+SUM(G276:G277)+SUM(F278:F287)</f>
        <v>22.719000000000001</v>
      </c>
      <c r="S277" s="107">
        <f>+SUM(H276:H277)+SUM(G278:G287)</f>
        <v>23.711000000000002</v>
      </c>
      <c r="T277" s="107">
        <f>+SUM(I276:I277)+SUM(H278:H287)</f>
        <v>14.863999999999999</v>
      </c>
      <c r="U277" s="119">
        <f t="shared" si="701"/>
        <v>-0.37311796212728277</v>
      </c>
      <c r="V277" s="115">
        <f t="shared" si="702"/>
        <v>-8.3854230983957612E-2</v>
      </c>
    </row>
    <row r="278" spans="1:22" x14ac:dyDescent="0.25">
      <c r="A278" s="91" t="s">
        <v>0</v>
      </c>
      <c r="B278" s="106">
        <f>+'[1]EXP TOTAL VINO PAIS'!G173/1000</f>
        <v>1.3009999999999999</v>
      </c>
      <c r="C278" s="6">
        <f>+'[1]EXP TOTAL VINO PAIS'!G185/1000</f>
        <v>1.478</v>
      </c>
      <c r="D278" s="6">
        <f>+'[1]EXP TOTAL VINO PAIS'!G197/1000</f>
        <v>2.2549999999999999</v>
      </c>
      <c r="E278" s="6">
        <f>+'[1]EXP TOTAL VINO PAIS'!G209/1000</f>
        <v>1.46</v>
      </c>
      <c r="F278" s="6">
        <f>+'[1]EXP TOTAL VINO PAIS'!G221/1000</f>
        <v>0.72299999999999998</v>
      </c>
      <c r="G278" s="6">
        <f>+'[1]EXP TOTAL VINO PAIS'!G233/1000</f>
        <v>2.3079999999999998</v>
      </c>
      <c r="H278" s="107">
        <f>+'[1]EXP TOTAL VINO PAIS'!G245/1000</f>
        <v>1.355</v>
      </c>
      <c r="I278" s="106">
        <f>+'[1]EXP TOTAL VINO PAIS'!G257/1000</f>
        <v>1.5609999999999999</v>
      </c>
      <c r="J278" s="93">
        <f t="shared" ref="J278" si="705">+I278/H278-1</f>
        <v>0.15202952029520289</v>
      </c>
      <c r="K278" s="2"/>
      <c r="L278" s="91" t="s">
        <v>0</v>
      </c>
      <c r="M278" s="106">
        <f>+SUM('[1]EXP TOTAL VINO PAIS'!G162:G173)/1000</f>
        <v>20.498000000000001</v>
      </c>
      <c r="N278" s="6">
        <f>+SUM(C276:C278)+SUM(B279:B287)</f>
        <v>22.654999999999998</v>
      </c>
      <c r="O278" s="6">
        <f t="shared" ref="O278" si="706">+SUM(D276:D278)+SUM(C279:C287)</f>
        <v>23.808</v>
      </c>
      <c r="P278" s="6">
        <f>+SUM(E276:E278)+SUM(D279:D287)</f>
        <v>22.841000000000001</v>
      </c>
      <c r="Q278" s="6">
        <f>+SUM(F276:F278)+SUM(E279:E287)</f>
        <v>25.887999999999998</v>
      </c>
      <c r="R278" s="107">
        <f>+SUM(G276:G278)+SUM(F279:F287)</f>
        <v>24.304000000000002</v>
      </c>
      <c r="S278" s="107">
        <f>+SUM(H276:H278)+SUM(G279:G287)</f>
        <v>22.758000000000003</v>
      </c>
      <c r="T278" s="107">
        <f t="shared" ref="T278" si="707">+SUM(I276:I278)+SUM(H279:H287)</f>
        <v>15.07</v>
      </c>
      <c r="U278" s="119">
        <f>+T278/S278-1</f>
        <v>-0.33781527374989018</v>
      </c>
      <c r="V278" s="115">
        <f>+POWER(T278/O278,0.2)-1</f>
        <v>-8.7405036364152977E-2</v>
      </c>
    </row>
    <row r="279" spans="1:22" x14ac:dyDescent="0.25">
      <c r="A279" s="91" t="s">
        <v>1</v>
      </c>
      <c r="B279" s="106">
        <f>+'[1]EXP TOTAL VINO PAIS'!G174/1000</f>
        <v>1.891</v>
      </c>
      <c r="C279" s="6">
        <f>+'[1]EXP TOTAL VINO PAIS'!G186/1000</f>
        <v>1.79</v>
      </c>
      <c r="D279" s="6">
        <f>+'[1]EXP TOTAL VINO PAIS'!G198/1000</f>
        <v>1.5940000000000001</v>
      </c>
      <c r="E279" s="6">
        <f>+'[1]EXP TOTAL VINO PAIS'!G210/1000</f>
        <v>1.4339999999999999</v>
      </c>
      <c r="F279" s="6">
        <f>+'[1]EXP TOTAL VINO PAIS'!G222/1000</f>
        <v>2.1110000000000002</v>
      </c>
      <c r="G279" s="6">
        <f>+'[1]EXP TOTAL VINO PAIS'!G234/1000</f>
        <v>1.2250000000000001</v>
      </c>
      <c r="H279" s="107">
        <f>+'[1]EXP TOTAL VINO PAIS'!G246/1000</f>
        <v>1.2390000000000001</v>
      </c>
      <c r="I279" s="106">
        <f>+'[1]EXP TOTAL VINO PAIS'!G258/1000</f>
        <v>1.4139999999999999</v>
      </c>
      <c r="J279" s="93">
        <f t="shared" ref="J279" si="708">+I279/H279-1</f>
        <v>0.14124293785310726</v>
      </c>
      <c r="K279" s="2"/>
      <c r="L279" s="91" t="s">
        <v>1</v>
      </c>
      <c r="M279" s="106">
        <f>+SUM('[1]EXP TOTAL VINO PAIS'!G163:G174)/1000</f>
        <v>20.771999999999998</v>
      </c>
      <c r="N279" s="6">
        <f>+SUM(C276:C279)+SUM(B280:B287)</f>
        <v>22.553999999999995</v>
      </c>
      <c r="O279" s="6">
        <f t="shared" ref="O279" si="709">+SUM(D276:D279)+SUM(C280:C287)</f>
        <v>23.612000000000002</v>
      </c>
      <c r="P279" s="6">
        <f>+SUM(E276:E279)+SUM(D280:D287)</f>
        <v>22.680999999999997</v>
      </c>
      <c r="Q279" s="6">
        <f>+SUM(F276:F279)+SUM(E280:E287)</f>
        <v>26.564999999999998</v>
      </c>
      <c r="R279" s="107">
        <f>+SUM(G276:G279)+SUM(F280:F287)</f>
        <v>23.417999999999999</v>
      </c>
      <c r="S279" s="107">
        <f>+SUM(H276:H279)+SUM(G280:G287)</f>
        <v>22.771999999999998</v>
      </c>
      <c r="T279" s="37">
        <f t="shared" ref="T279" si="710">+SUM(I276:I279)+SUM(H280:H287)</f>
        <v>15.244999999999997</v>
      </c>
      <c r="U279" s="78">
        <f>+T279/S279-1</f>
        <v>-0.33053750219567901</v>
      </c>
      <c r="V279" s="7">
        <f>+POWER(T279/O279,0.2)-1</f>
        <v>-8.3781765476184322E-2</v>
      </c>
    </row>
    <row r="280" spans="1:22" x14ac:dyDescent="0.25">
      <c r="A280" s="91" t="s">
        <v>2</v>
      </c>
      <c r="B280" s="106">
        <f>+'[1]EXP TOTAL VINO PAIS'!G175/1000</f>
        <v>2.367</v>
      </c>
      <c r="C280" s="6">
        <f>+'[1]EXP TOTAL VINO PAIS'!G187/1000</f>
        <v>2.3149999999999999</v>
      </c>
      <c r="D280" s="6">
        <f>+'[1]EXP TOTAL VINO PAIS'!G199/1000</f>
        <v>1.3320000000000001</v>
      </c>
      <c r="E280" s="6">
        <f>+'[1]EXP TOTAL VINO PAIS'!G211/1000</f>
        <v>2.9470000000000001</v>
      </c>
      <c r="F280" s="6">
        <f>+'[1]EXP TOTAL VINO PAIS'!G223/1000</f>
        <v>1.6319999999999999</v>
      </c>
      <c r="G280" s="6">
        <f>+'[1]EXP TOTAL VINO PAIS'!G235/1000</f>
        <v>1.9079999999999999</v>
      </c>
      <c r="H280" s="107">
        <f>+'[1]EXP TOTAL VINO PAIS'!G247/1000</f>
        <v>1.538</v>
      </c>
      <c r="I280" s="106">
        <f>+'[1]EXP TOTAL VINO PAIS'!G259/1000</f>
        <v>0.996</v>
      </c>
      <c r="J280" s="93">
        <f t="shared" ref="J280" si="711">+I280/H280-1</f>
        <v>-0.35240572171651496</v>
      </c>
      <c r="K280" s="2"/>
      <c r="L280" s="91" t="s">
        <v>2</v>
      </c>
      <c r="M280" s="106">
        <f>+SUM('[1]EXP TOTAL VINO PAIS'!G164:G175)/1000</f>
        <v>20.55</v>
      </c>
      <c r="N280" s="6">
        <f>+SUM(C276:C280)+SUM(B281:B287)</f>
        <v>22.501999999999999</v>
      </c>
      <c r="O280" s="6">
        <f t="shared" ref="O280" si="712">+SUM(D276:D280)+SUM(C281:C287)</f>
        <v>22.628999999999998</v>
      </c>
      <c r="P280" s="6">
        <f>+SUM(E276:E280)+SUM(D281:D287)</f>
        <v>24.295999999999999</v>
      </c>
      <c r="Q280" s="6">
        <f>+SUM(F276:F280)+SUM(E281:E287)</f>
        <v>25.25</v>
      </c>
      <c r="R280" s="107">
        <f>+SUM(G276:G280)+SUM(F281:F287)</f>
        <v>23.693999999999996</v>
      </c>
      <c r="S280" s="107">
        <f>+SUM(H276:H280)+SUM(G281:G287)</f>
        <v>22.402000000000001</v>
      </c>
      <c r="T280" s="107">
        <f t="shared" ref="T280" si="713">+SUM(I276:I280)+SUM(H281:H287)</f>
        <v>14.702999999999999</v>
      </c>
      <c r="U280" s="119">
        <f>+T280/S280-1</f>
        <v>-0.34367467190429435</v>
      </c>
      <c r="V280" s="115">
        <f>+POWER(T280/O280,0.2)-1</f>
        <v>-8.2622426642005919E-2</v>
      </c>
    </row>
    <row r="281" spans="1:22" x14ac:dyDescent="0.25">
      <c r="A281" s="91" t="s">
        <v>3</v>
      </c>
      <c r="B281" s="106">
        <f>+'[1]EXP TOTAL VINO PAIS'!G176/1000</f>
        <v>1.2809999999999999</v>
      </c>
      <c r="C281" s="6">
        <f>+'[1]EXP TOTAL VINO PAIS'!G188/1000</f>
        <v>1.784</v>
      </c>
      <c r="D281" s="6">
        <f>+'[1]EXP TOTAL VINO PAIS'!G200/1000</f>
        <v>1.56</v>
      </c>
      <c r="E281" s="6">
        <f>+'[1]EXP TOTAL VINO PAIS'!G212/1000</f>
        <v>1.64</v>
      </c>
      <c r="F281" s="6">
        <f>+'[1]EXP TOTAL VINO PAIS'!G224/1000</f>
        <v>1.0289999999999999</v>
      </c>
      <c r="G281" s="6">
        <f>+'[1]EXP TOTAL VINO PAIS'!G236/1000</f>
        <v>1.768</v>
      </c>
      <c r="H281" s="107">
        <f>+'[1]EXP TOTAL VINO PAIS'!G248/1000</f>
        <v>1.2669999999999999</v>
      </c>
      <c r="I281" s="106">
        <f>+'[1]EXP TOTAL VINO PAIS'!G260/1000</f>
        <v>1.4410000000000001</v>
      </c>
      <c r="J281" s="93">
        <f t="shared" ref="J281" si="714">+I281/H281-1</f>
        <v>0.13733228097868988</v>
      </c>
      <c r="K281" s="2"/>
      <c r="L281" s="91" t="s">
        <v>3</v>
      </c>
      <c r="M281" s="106">
        <f>+SUM('[1]EXP TOTAL VINO PAIS'!G165:G176)/1000</f>
        <v>19.814</v>
      </c>
      <c r="N281" s="6">
        <f>+SUM(C276:C281)+SUM(B282:B287)</f>
        <v>23.005000000000003</v>
      </c>
      <c r="O281" s="6">
        <f t="shared" ref="O281" si="715">+SUM(D276:D281)+SUM(C282:C287)</f>
        <v>22.405000000000001</v>
      </c>
      <c r="P281" s="6">
        <f>+SUM(E276:E281)+SUM(D282:D287)</f>
        <v>24.376000000000001</v>
      </c>
      <c r="Q281" s="6">
        <f>+SUM(F276:F281)+SUM(E282:E287)</f>
        <v>24.638999999999996</v>
      </c>
      <c r="R281" s="107">
        <f>+SUM(G276:G281)+SUM(F282:F287)</f>
        <v>24.433</v>
      </c>
      <c r="S281" s="107">
        <f>+SUM(H276:H281)+SUM(G282:G287)</f>
        <v>21.901</v>
      </c>
      <c r="T281" s="107">
        <f t="shared" ref="T281" si="716">+SUM(I276:I281)+SUM(H282:H287)</f>
        <v>14.876999999999999</v>
      </c>
      <c r="U281" s="119">
        <f>+T281/S281-1</f>
        <v>-0.32071594904342271</v>
      </c>
      <c r="V281" s="115">
        <f>+POWER(T281/O281,0.2)-1</f>
        <v>-7.8629967063876371E-2</v>
      </c>
    </row>
    <row r="282" spans="1:22" x14ac:dyDescent="0.25">
      <c r="A282" s="91" t="s">
        <v>4</v>
      </c>
      <c r="B282" s="106">
        <f>+'[1]EXP TOTAL VINO PAIS'!G177/1000</f>
        <v>1.7390000000000001</v>
      </c>
      <c r="C282" s="6">
        <f>+'[1]EXP TOTAL VINO PAIS'!G189/1000</f>
        <v>1.974</v>
      </c>
      <c r="D282" s="6">
        <f>+'[1]EXP TOTAL VINO PAIS'!G201/1000</f>
        <v>1.716</v>
      </c>
      <c r="E282" s="6">
        <f>+'[1]EXP TOTAL VINO PAIS'!G213/1000</f>
        <v>2.181</v>
      </c>
      <c r="F282" s="6">
        <f>+'[1]EXP TOTAL VINO PAIS'!G225/1000</f>
        <v>1.4570000000000001</v>
      </c>
      <c r="G282" s="6">
        <f>+'[1]EXP TOTAL VINO PAIS'!G237/1000</f>
        <v>2.3260000000000001</v>
      </c>
      <c r="H282" s="107">
        <f>+'[1]EXP TOTAL VINO PAIS'!G249/1000</f>
        <v>0.60599999999999998</v>
      </c>
      <c r="I282" s="106">
        <f>+'[1]EXP TOTAL VINO PAIS'!G261/1000</f>
        <v>1.4670000000000001</v>
      </c>
      <c r="J282" s="93">
        <f t="shared" ref="J282:J283" si="717">+I282/H282-1</f>
        <v>1.4207920792079212</v>
      </c>
      <c r="K282" s="2"/>
      <c r="L282" s="91" t="s">
        <v>4</v>
      </c>
      <c r="M282" s="106">
        <f>+SUM('[1]EXP TOTAL VINO PAIS'!G166:G177)/1000</f>
        <v>20.103000000000002</v>
      </c>
      <c r="N282" s="6">
        <f>+SUM(C276:C282)+SUM(B283:B287)</f>
        <v>23.240000000000002</v>
      </c>
      <c r="O282" s="6">
        <f t="shared" ref="O282" si="718">+SUM(D276:D282)+SUM(C283:C287)</f>
        <v>22.146999999999998</v>
      </c>
      <c r="P282" s="6">
        <f>+SUM(E276:E282)+SUM(D283:D287)</f>
        <v>24.841000000000001</v>
      </c>
      <c r="Q282" s="6">
        <f>+SUM(F276:F282)+SUM(E283:E287)</f>
        <v>23.914999999999999</v>
      </c>
      <c r="R282" s="107">
        <f>+SUM(G276:G282)+SUM(F283:F287)</f>
        <v>25.302</v>
      </c>
      <c r="S282" s="107">
        <f>+SUM(H276:H282)+SUM(G283:G287)</f>
        <v>20.180999999999997</v>
      </c>
      <c r="T282" s="107">
        <f t="shared" ref="T282" si="719">+SUM(I276:I282)+SUM(H283:H287)</f>
        <v>15.738</v>
      </c>
      <c r="U282" s="119">
        <f t="shared" ref="U282:U283" si="720">+T282/S282-1</f>
        <v>-0.22015757395570079</v>
      </c>
      <c r="V282" s="115">
        <f t="shared" ref="V282:V283" si="721">+POWER(T282/O282,0.2)-1</f>
        <v>-6.6042901979326163E-2</v>
      </c>
    </row>
    <row r="283" spans="1:22" x14ac:dyDescent="0.25">
      <c r="A283" s="91" t="s">
        <v>5</v>
      </c>
      <c r="B283" s="106">
        <f>+'[1]EXP TOTAL VINO PAIS'!G178/1000</f>
        <v>2.823</v>
      </c>
      <c r="C283" s="6">
        <f>+'[1]EXP TOTAL VINO PAIS'!G190/1000</f>
        <v>2.0539999999999998</v>
      </c>
      <c r="D283" s="6">
        <f>+'[1]EXP TOTAL VINO PAIS'!G202/1000</f>
        <v>3.101</v>
      </c>
      <c r="E283" s="6">
        <f>+'[1]EXP TOTAL VINO PAIS'!G214/1000</f>
        <v>2.044</v>
      </c>
      <c r="F283" s="6">
        <f>+'[1]EXP TOTAL VINO PAIS'!G226/1000</f>
        <v>2.1829999999999998</v>
      </c>
      <c r="G283" s="6">
        <f>+'[1]EXP TOTAL VINO PAIS'!G238/1000</f>
        <v>2.5659999999999998</v>
      </c>
      <c r="H283" s="107">
        <f>+'[1]EXP TOTAL VINO PAIS'!G250/1000</f>
        <v>2.1259999999999999</v>
      </c>
      <c r="I283" s="106">
        <f>+'[1]EXP TOTAL VINO PAIS'!G262/1000</f>
        <v>1.3819999999999999</v>
      </c>
      <c r="J283" s="93">
        <f t="shared" si="717"/>
        <v>-0.34995296331138293</v>
      </c>
      <c r="K283" s="2"/>
      <c r="L283" s="91" t="s">
        <v>5</v>
      </c>
      <c r="M283" s="106">
        <f>+SUM('[1]EXP TOTAL VINO PAIS'!G167:G178)/1000</f>
        <v>21.818000000000001</v>
      </c>
      <c r="N283" s="6">
        <f>+SUM(C276:C283)+SUM(B284:B287)</f>
        <v>22.471</v>
      </c>
      <c r="O283" s="6">
        <f t="shared" ref="O283" si="722">+SUM(D276:D283)+SUM(C284:C287)</f>
        <v>23.194000000000003</v>
      </c>
      <c r="P283" s="6">
        <f>+SUM(E276:E283)+SUM(D284:D287)</f>
        <v>23.783999999999999</v>
      </c>
      <c r="Q283" s="6">
        <f>+SUM(F276:F283)+SUM(E284:E287)</f>
        <v>24.054000000000002</v>
      </c>
      <c r="R283" s="107">
        <f>+SUM(G276:G283)+SUM(F284:F287)</f>
        <v>25.684999999999999</v>
      </c>
      <c r="S283" s="107">
        <f>+SUM(H276:H283)+SUM(G284:G287)</f>
        <v>19.741</v>
      </c>
      <c r="T283" s="107">
        <f t="shared" ref="T283" si="723">+SUM(I276:I283)+SUM(H284:H287)</f>
        <v>14.993999999999998</v>
      </c>
      <c r="U283" s="119">
        <f t="shared" si="720"/>
        <v>-0.24046400891545527</v>
      </c>
      <c r="V283" s="115">
        <f t="shared" si="721"/>
        <v>-8.3550854246885242E-2</v>
      </c>
    </row>
    <row r="284" spans="1:22" x14ac:dyDescent="0.25">
      <c r="A284" s="91" t="s">
        <v>6</v>
      </c>
      <c r="B284" s="106">
        <f>+'[1]EXP TOTAL VINO PAIS'!G179/1000</f>
        <v>2.1139999999999999</v>
      </c>
      <c r="C284" s="6">
        <f>+'[1]EXP TOTAL VINO PAIS'!G191/1000</f>
        <v>1.595</v>
      </c>
      <c r="D284" s="6">
        <f>+'[1]EXP TOTAL VINO PAIS'!G203/1000</f>
        <v>2.2839999999999998</v>
      </c>
      <c r="E284" s="6">
        <f>+'[1]EXP TOTAL VINO PAIS'!G215/1000</f>
        <v>3.8290000000000002</v>
      </c>
      <c r="F284" s="6">
        <f>+'[1]EXP TOTAL VINO PAIS'!G227/1000</f>
        <v>1.5529999999999999</v>
      </c>
      <c r="G284" s="6">
        <f>+'[1]EXP TOTAL VINO PAIS'!G239/1000</f>
        <v>2.9279999999999999</v>
      </c>
      <c r="H284" s="107">
        <f>+'[1]EXP TOTAL VINO PAIS'!G251/1000</f>
        <v>1.202</v>
      </c>
      <c r="I284" s="106"/>
      <c r="J284" s="93"/>
      <c r="K284" s="2"/>
      <c r="L284" s="91" t="s">
        <v>6</v>
      </c>
      <c r="M284" s="106">
        <f>+SUM('[1]EXP TOTAL VINO PAIS'!G168:G179)/1000</f>
        <v>22.332999999999998</v>
      </c>
      <c r="N284" s="6">
        <f>+SUM(C276:C284)+SUM(B285:B287)</f>
        <v>21.952000000000002</v>
      </c>
      <c r="O284" s="6">
        <f t="shared" ref="O284" si="724">+SUM(D276:D284)+SUM(C285:C287)</f>
        <v>23.882999999999999</v>
      </c>
      <c r="P284" s="6">
        <f>+SUM(E276:E284)+SUM(D285:D287)</f>
        <v>25.329000000000001</v>
      </c>
      <c r="Q284" s="6">
        <f>+SUM(F276:F284)+SUM(E285:E287)</f>
        <v>21.777999999999999</v>
      </c>
      <c r="R284" s="107">
        <f>+SUM(G276:G284)+SUM(F285:F287)</f>
        <v>27.06</v>
      </c>
      <c r="S284" s="107">
        <f>+SUM(H276:H284)+SUM(G285:G287)</f>
        <v>18.015000000000001</v>
      </c>
      <c r="T284" s="107"/>
      <c r="U284" s="119"/>
      <c r="V284" s="115"/>
    </row>
    <row r="285" spans="1:22" x14ac:dyDescent="0.25">
      <c r="A285" s="91" t="s">
        <v>7</v>
      </c>
      <c r="B285" s="106">
        <f>+'[1]EXP TOTAL VINO PAIS'!G180/1000</f>
        <v>1.8080000000000001</v>
      </c>
      <c r="C285" s="6">
        <f>+'[1]EXP TOTAL VINO PAIS'!G192/1000</f>
        <v>1.462</v>
      </c>
      <c r="D285" s="6">
        <f>+'[1]EXP TOTAL VINO PAIS'!G204/1000</f>
        <v>2.1989999999999998</v>
      </c>
      <c r="E285" s="6">
        <f>+'[1]EXP TOTAL VINO PAIS'!G216/1000</f>
        <v>2.3730000000000002</v>
      </c>
      <c r="F285" s="6">
        <f>+'[1]EXP TOTAL VINO PAIS'!G228/1000</f>
        <v>1.992</v>
      </c>
      <c r="G285" s="6">
        <f>+'[1]EXP TOTAL VINO PAIS'!G240/1000</f>
        <v>2.1539999999999999</v>
      </c>
      <c r="H285" s="107">
        <f>+'[1]EXP TOTAL VINO PAIS'!G252/1000</f>
        <v>1.274</v>
      </c>
      <c r="I285" s="106"/>
      <c r="J285" s="93"/>
      <c r="K285" s="2"/>
      <c r="L285" s="91" t="s">
        <v>7</v>
      </c>
      <c r="M285" s="106">
        <f>+SUM('[1]EXP TOTAL VINO PAIS'!G169:G180)/1000</f>
        <v>22.512</v>
      </c>
      <c r="N285" s="6">
        <f>+SUM(C276:C285)+SUM(B286:B287)</f>
        <v>21.606000000000002</v>
      </c>
      <c r="O285" s="6">
        <f t="shared" ref="O285" si="725">+SUM(D276:D285)+SUM(C286:C287)</f>
        <v>24.619999999999997</v>
      </c>
      <c r="P285" s="6">
        <f>+SUM(E276:E285)+SUM(D286:D287)</f>
        <v>25.503</v>
      </c>
      <c r="Q285" s="6">
        <f>+SUM(F276:F285)+SUM(E286:E287)</f>
        <v>21.396999999999998</v>
      </c>
      <c r="R285" s="107">
        <f>+SUM(G276:G285)+SUM(F286:F287)</f>
        <v>27.222000000000001</v>
      </c>
      <c r="S285" s="107">
        <f>+SUM(H276:H285)+SUM(G286:G287)</f>
        <v>17.134999999999998</v>
      </c>
      <c r="T285" s="107"/>
      <c r="U285" s="119"/>
      <c r="V285" s="115"/>
    </row>
    <row r="286" spans="1:22" x14ac:dyDescent="0.25">
      <c r="A286" s="91" t="s">
        <v>8</v>
      </c>
      <c r="B286" s="106">
        <f>+'[1]EXP TOTAL VINO PAIS'!G181/1000</f>
        <v>2.2839999999999998</v>
      </c>
      <c r="C286" s="6">
        <f>+'[1]EXP TOTAL VINO PAIS'!G193/1000</f>
        <v>2.879</v>
      </c>
      <c r="D286" s="6">
        <f>+'[1]EXP TOTAL VINO PAIS'!G205/1000</f>
        <v>1.8520000000000001</v>
      </c>
      <c r="E286" s="6">
        <f>+'[1]EXP TOTAL VINO PAIS'!G217/1000</f>
        <v>2.157</v>
      </c>
      <c r="F286" s="6">
        <f>+'[1]EXP TOTAL VINO PAIS'!G229/1000</f>
        <v>4.0579999999999998</v>
      </c>
      <c r="G286" s="6">
        <f>+'[1]EXP TOTAL VINO PAIS'!G241/1000</f>
        <v>2.1869999999999998</v>
      </c>
      <c r="H286" s="107">
        <f>+'[1]EXP TOTAL VINO PAIS'!G253/1000</f>
        <v>1.4330000000000001</v>
      </c>
      <c r="I286" s="106"/>
      <c r="J286" s="93"/>
      <c r="K286" s="2"/>
      <c r="L286" s="91" t="s">
        <v>8</v>
      </c>
      <c r="M286" s="106">
        <f>+SUM('[1]EXP TOTAL VINO PAIS'!G170:G181)/1000</f>
        <v>22.263999999999999</v>
      </c>
      <c r="N286" s="6">
        <f>+SUM(C276:C286)+SUM(B287)</f>
        <v>22.201000000000004</v>
      </c>
      <c r="O286" s="6">
        <f t="shared" ref="O286" si="726">+SUM(D276:D286)+SUM(C287)</f>
        <v>23.592999999999996</v>
      </c>
      <c r="P286" s="6">
        <f>+SUM(E276:E286)+SUM(D287)</f>
        <v>25.808</v>
      </c>
      <c r="Q286" s="6">
        <f>+SUM(F276:F286)+SUM(E287)</f>
        <v>23.297999999999998</v>
      </c>
      <c r="R286" s="107">
        <f>+SUM(G276:G286)+SUM(F287)</f>
        <v>25.350999999999999</v>
      </c>
      <c r="S286" s="107">
        <f>+SUM(H276:H286)+SUM(G287)</f>
        <v>16.381</v>
      </c>
      <c r="T286" s="107"/>
      <c r="U286" s="119"/>
      <c r="V286" s="115"/>
    </row>
    <row r="287" spans="1:22" x14ac:dyDescent="0.25">
      <c r="A287" s="91" t="s">
        <v>9</v>
      </c>
      <c r="B287" s="106">
        <f>+'[1]EXP TOTAL VINO PAIS'!G182/1000</f>
        <v>2.9820000000000002</v>
      </c>
      <c r="C287" s="6">
        <f>+'[1]EXP TOTAL VINO PAIS'!G194/1000</f>
        <v>2.7949999999999999</v>
      </c>
      <c r="D287" s="6">
        <f>+'[1]EXP TOTAL VINO PAIS'!G206/1000</f>
        <v>3.2919999999999998</v>
      </c>
      <c r="E287" s="6">
        <f>+'[1]EXP TOTAL VINO PAIS'!G218/1000</f>
        <v>2.4729999999999999</v>
      </c>
      <c r="F287" s="6">
        <f>+'[1]EXP TOTAL VINO PAIS'!G230/1000</f>
        <v>2.2949999999999999</v>
      </c>
      <c r="G287" s="6">
        <f>+'[1]EXP TOTAL VINO PAIS'!G242/1000</f>
        <v>2.2149999999999999</v>
      </c>
      <c r="H287" s="107">
        <f>+'[1]EXP TOTAL VINO PAIS'!G254/1000</f>
        <v>1.419</v>
      </c>
      <c r="I287" s="106"/>
      <c r="J287" s="93"/>
      <c r="K287" s="2"/>
      <c r="L287" s="91" t="s">
        <v>9</v>
      </c>
      <c r="M287" s="106">
        <f>+SUM('[1]EXP TOTAL VINO PAIS'!G171:G182)/1000</f>
        <v>23.058</v>
      </c>
      <c r="N287" s="6">
        <f>+SUM(C276:C287)</f>
        <v>22.014000000000003</v>
      </c>
      <c r="O287" s="6">
        <f t="shared" ref="O287" si="727">+SUM(D276:D287)</f>
        <v>24.089999999999996</v>
      </c>
      <c r="P287" s="6">
        <f>+SUM(E276:E287)</f>
        <v>24.989000000000001</v>
      </c>
      <c r="Q287" s="6">
        <f>+SUM(F276:F287)</f>
        <v>23.119999999999997</v>
      </c>
      <c r="R287" s="107">
        <f>+SUM(G276:G287)</f>
        <v>25.271000000000001</v>
      </c>
      <c r="S287" s="107">
        <f>+SUM(H276:H287)</f>
        <v>15.585000000000001</v>
      </c>
      <c r="T287" s="107"/>
      <c r="U287" s="119"/>
      <c r="V287" s="115"/>
    </row>
    <row r="288" spans="1:22" ht="25.5" x14ac:dyDescent="0.25">
      <c r="A288" s="94" t="s">
        <v>13</v>
      </c>
      <c r="B288" s="108">
        <f>SUM(B276:B287)</f>
        <v>23.058</v>
      </c>
      <c r="C288" s="85">
        <f t="shared" ref="C288:F288" si="728">SUM(C276:C287)</f>
        <v>22.014000000000003</v>
      </c>
      <c r="D288" s="85">
        <f t="shared" si="728"/>
        <v>24.089999999999996</v>
      </c>
      <c r="E288" s="85">
        <f t="shared" si="728"/>
        <v>24.989000000000001</v>
      </c>
      <c r="F288" s="85">
        <f t="shared" si="728"/>
        <v>23.119999999999997</v>
      </c>
      <c r="G288" s="85">
        <f t="shared" ref="G288:H288" si="729">SUM(G276:G287)</f>
        <v>25.271000000000001</v>
      </c>
      <c r="H288" s="109">
        <f t="shared" si="729"/>
        <v>15.585000000000001</v>
      </c>
      <c r="I288" s="108"/>
      <c r="J288" s="96"/>
      <c r="K288" s="3"/>
      <c r="L288" s="94" t="s">
        <v>14</v>
      </c>
      <c r="M288" s="108">
        <f>+AVERAGE(M276:M287)</f>
        <v>21.270000000000003</v>
      </c>
      <c r="N288" s="85">
        <f>+AVERAGE(N276:N287)</f>
        <v>22.45975</v>
      </c>
      <c r="O288" s="85">
        <f t="shared" ref="O288:T288" si="730">+AVERAGE(O276:O287)</f>
        <v>23.298249999999996</v>
      </c>
      <c r="P288" s="85">
        <f t="shared" si="730"/>
        <v>24.339166666666667</v>
      </c>
      <c r="Q288" s="85">
        <f t="shared" si="730"/>
        <v>24.39533333333333</v>
      </c>
      <c r="R288" s="109">
        <f t="shared" si="730"/>
        <v>24.654666666666667</v>
      </c>
      <c r="S288" s="109">
        <f t="shared" si="730"/>
        <v>20.460666666666665</v>
      </c>
      <c r="T288" s="109">
        <f t="shared" si="730"/>
        <v>15.107624999999999</v>
      </c>
      <c r="U288" s="121">
        <f t="shared" ref="U288" si="731">+T288/S288-1</f>
        <v>-0.26162596526669057</v>
      </c>
      <c r="V288" s="178">
        <f t="shared" ref="V288" si="732">+POWER(T288/O288,0.2)-1</f>
        <v>-8.2988928730095668E-2</v>
      </c>
    </row>
    <row r="289" spans="1:22" ht="25.5" x14ac:dyDescent="0.25">
      <c r="A289" s="97" t="s">
        <v>15</v>
      </c>
      <c r="B289" s="110">
        <f t="shared" ref="B289:G289" si="733">+B288/B$360</f>
        <v>2.822877822204484E-2</v>
      </c>
      <c r="C289" s="86">
        <f t="shared" si="733"/>
        <v>2.7315162930591646E-2</v>
      </c>
      <c r="D289" s="86">
        <f t="shared" si="733"/>
        <v>2.9226215029238344E-2</v>
      </c>
      <c r="E289" s="86">
        <f t="shared" si="733"/>
        <v>3.1389509279054983E-2</v>
      </c>
      <c r="F289" s="86">
        <f t="shared" si="733"/>
        <v>2.9634035048142486E-2</v>
      </c>
      <c r="G289" s="86">
        <f t="shared" si="733"/>
        <v>3.0579178424321042E-2</v>
      </c>
      <c r="H289" s="111">
        <f t="shared" ref="H289" si="734">+H288/H$360</f>
        <v>1.9789471010996269E-2</v>
      </c>
      <c r="I289" s="110"/>
      <c r="J289" s="99"/>
      <c r="K289" s="3"/>
      <c r="L289" s="97" t="s">
        <v>15</v>
      </c>
      <c r="M289" s="110">
        <f t="shared" ref="M289:T289" si="735">+M288/M$360</f>
        <v>2.8872359331908518E-2</v>
      </c>
      <c r="N289" s="86">
        <f t="shared" si="735"/>
        <v>2.7708960965111638E-2</v>
      </c>
      <c r="O289" s="86">
        <f t="shared" si="735"/>
        <v>2.8760067165355951E-2</v>
      </c>
      <c r="P289" s="86">
        <f t="shared" si="735"/>
        <v>2.9790470191068223E-2</v>
      </c>
      <c r="Q289" s="86">
        <f t="shared" si="735"/>
        <v>3.1031470106674116E-2</v>
      </c>
      <c r="R289" s="111">
        <f t="shared" si="735"/>
        <v>3.0746776616337273E-2</v>
      </c>
      <c r="S289" s="111">
        <f t="shared" si="735"/>
        <v>2.4998930921220089E-2</v>
      </c>
      <c r="T289" s="111">
        <f t="shared" si="735"/>
        <v>2.0407718734454985E-2</v>
      </c>
      <c r="U289" s="120"/>
      <c r="V289" s="116"/>
    </row>
    <row r="290" spans="1:22" ht="26.25" thickBot="1" x14ac:dyDescent="0.3">
      <c r="A290" s="100" t="s">
        <v>12</v>
      </c>
      <c r="B290" s="112"/>
      <c r="C290" s="87">
        <f>+C288/B288-1</f>
        <v>-4.5277127244340187E-2</v>
      </c>
      <c r="D290" s="87">
        <f t="shared" ref="D290:H290" si="736">+D288/C288-1</f>
        <v>9.4303624965930366E-2</v>
      </c>
      <c r="E290" s="87">
        <f t="shared" si="736"/>
        <v>3.7318389373184102E-2</v>
      </c>
      <c r="F290" s="87">
        <f t="shared" si="736"/>
        <v>-7.4792908879907305E-2</v>
      </c>
      <c r="G290" s="87">
        <f t="shared" si="736"/>
        <v>9.3036332179931014E-2</v>
      </c>
      <c r="H290" s="113">
        <f t="shared" si="736"/>
        <v>-0.38328518855605243</v>
      </c>
      <c r="I290" s="204"/>
      <c r="J290" s="103"/>
      <c r="K290" s="2"/>
      <c r="L290" s="100" t="s">
        <v>12</v>
      </c>
      <c r="M290" s="112"/>
      <c r="N290" s="87">
        <f>+N288/M288-1</f>
        <v>5.5935590032909932E-2</v>
      </c>
      <c r="O290" s="87">
        <f t="shared" ref="O290" si="737">+O288/N288-1</f>
        <v>3.7333452064248096E-2</v>
      </c>
      <c r="P290" s="87">
        <f t="shared" ref="P290" si="738">+P288/O288-1</f>
        <v>4.4677890685638211E-2</v>
      </c>
      <c r="Q290" s="87">
        <f t="shared" ref="Q290" si="739">+Q288/P288-1</f>
        <v>2.3076659704863722E-3</v>
      </c>
      <c r="R290" s="113">
        <f t="shared" ref="R290" si="740">+R288/Q288-1</f>
        <v>1.0630448446424356E-2</v>
      </c>
      <c r="S290" s="113">
        <f t="shared" ref="S290" si="741">+S288/R288-1</f>
        <v>-0.17010978313774283</v>
      </c>
      <c r="T290" s="113">
        <f t="shared" ref="T290" si="742">+T288/S288-1</f>
        <v>-0.26162596526669057</v>
      </c>
      <c r="U290" s="101"/>
      <c r="V290" s="117"/>
    </row>
    <row r="291" spans="1:22" ht="15.75" thickBot="1" x14ac:dyDescent="0.3"/>
    <row r="292" spans="1:22" ht="15.75" thickBot="1" x14ac:dyDescent="0.3">
      <c r="A292" s="284" t="s">
        <v>131</v>
      </c>
      <c r="B292" s="285"/>
      <c r="C292" s="285"/>
      <c r="D292" s="285"/>
      <c r="E292" s="285"/>
      <c r="F292" s="285"/>
      <c r="G292" s="285"/>
      <c r="H292" s="285"/>
      <c r="I292" s="285"/>
      <c r="J292" s="286"/>
      <c r="K292" s="2"/>
      <c r="L292" s="284" t="s">
        <v>132</v>
      </c>
      <c r="M292" s="285"/>
      <c r="N292" s="285"/>
      <c r="O292" s="285"/>
      <c r="P292" s="285"/>
      <c r="Q292" s="285"/>
      <c r="R292" s="285"/>
      <c r="S292" s="285"/>
      <c r="T292" s="285"/>
      <c r="U292" s="285"/>
      <c r="V292" s="286"/>
    </row>
    <row r="293" spans="1:22" ht="38.25" x14ac:dyDescent="0.25">
      <c r="A293" s="88"/>
      <c r="B293" s="104">
        <v>2016</v>
      </c>
      <c r="C293" s="84">
        <f>+B293+1</f>
        <v>2017</v>
      </c>
      <c r="D293" s="84">
        <f t="shared" ref="D293:G293" si="743">+C293+1</f>
        <v>2018</v>
      </c>
      <c r="E293" s="84">
        <f t="shared" si="743"/>
        <v>2019</v>
      </c>
      <c r="F293" s="84">
        <f t="shared" si="743"/>
        <v>2020</v>
      </c>
      <c r="G293" s="84">
        <f t="shared" si="743"/>
        <v>2021</v>
      </c>
      <c r="H293" s="105">
        <v>2022</v>
      </c>
      <c r="I293" s="104">
        <v>2023</v>
      </c>
      <c r="J293" s="90" t="s">
        <v>16</v>
      </c>
      <c r="K293" s="2"/>
      <c r="L293" s="88"/>
      <c r="M293" s="104">
        <v>2016</v>
      </c>
      <c r="N293" s="84">
        <f>+M293+1</f>
        <v>2017</v>
      </c>
      <c r="O293" s="84">
        <f t="shared" ref="O293" si="744">+N293+1</f>
        <v>2018</v>
      </c>
      <c r="P293" s="84">
        <f t="shared" ref="P293" si="745">+O293+1</f>
        <v>2019</v>
      </c>
      <c r="Q293" s="84">
        <f t="shared" ref="Q293" si="746">+P293+1</f>
        <v>2020</v>
      </c>
      <c r="R293" s="105">
        <f t="shared" ref="R293" si="747">+Q293+1</f>
        <v>2021</v>
      </c>
      <c r="S293" s="89">
        <v>2022</v>
      </c>
      <c r="T293" s="89">
        <v>2023</v>
      </c>
      <c r="U293" s="118" t="s">
        <v>16</v>
      </c>
      <c r="V293" s="114" t="s">
        <v>21</v>
      </c>
    </row>
    <row r="294" spans="1:22" x14ac:dyDescent="0.25">
      <c r="A294" s="91" t="s">
        <v>10</v>
      </c>
      <c r="B294" s="106">
        <f>+'[1]EXP TOTAL VINO PAIS'!H171/1000</f>
        <v>1.4259999999999999</v>
      </c>
      <c r="C294" s="6">
        <f>+'[1]EXP TOTAL VINO PAIS'!H183/1000</f>
        <v>0.91600000000000004</v>
      </c>
      <c r="D294" s="6">
        <f>+'[1]EXP TOTAL VINO PAIS'!H195/1000</f>
        <v>0.74</v>
      </c>
      <c r="E294" s="6">
        <f>+'[1]EXP TOTAL VINO PAIS'!H207/1000</f>
        <v>0.47499999999999998</v>
      </c>
      <c r="F294" s="6">
        <f>+'[1]EXP TOTAL VINO PAIS'!H219/1000</f>
        <v>0.94699999999999995</v>
      </c>
      <c r="G294" s="6">
        <f>+'[1]EXP TOTAL VINO PAIS'!H231/1000</f>
        <v>1.282</v>
      </c>
      <c r="H294" s="107">
        <f>+'[1]EXP TOTAL VINO PAIS'!H243/1000</f>
        <v>0.99199999999999999</v>
      </c>
      <c r="I294" s="106">
        <f>+'[1]EXP TOTAL VINO PAIS'!H255/1000</f>
        <v>1.6719999999999999</v>
      </c>
      <c r="J294" s="93">
        <f>+I294/H294-1</f>
        <v>0.68548387096774177</v>
      </c>
      <c r="K294" s="2"/>
      <c r="L294" s="91" t="s">
        <v>10</v>
      </c>
      <c r="M294" s="106">
        <f>+SUM('[1]EXP TOTAL VINO PAIS'!H160:H171)/1000</f>
        <v>22.271000000000001</v>
      </c>
      <c r="N294" s="6">
        <f>+SUM(C294)+SUM(B295:B305)</f>
        <v>26.288000000000004</v>
      </c>
      <c r="O294" s="6">
        <f t="shared" ref="O294" si="748">+SUM(D294)+SUM(C295:C305)</f>
        <v>19.911999999999999</v>
      </c>
      <c r="P294" s="6">
        <f>+SUM(E294)+SUM(D295:D305)</f>
        <v>20.489000000000001</v>
      </c>
      <c r="Q294" s="6">
        <f>+SUM(F294)+SUM(E295:E305)</f>
        <v>21.276999999999997</v>
      </c>
      <c r="R294" s="107">
        <f>+SUM(G294)+SUM(F295:F305)</f>
        <v>18.841000000000001</v>
      </c>
      <c r="S294" s="107">
        <f>+SUM(H294)+SUM(G295:G305)</f>
        <v>23.666</v>
      </c>
      <c r="T294" s="107">
        <f>+SUM(I294)+SUM(H295:H305)</f>
        <v>30.631999999999998</v>
      </c>
      <c r="U294" s="119">
        <f t="shared" ref="U294:U295" si="749">+T294/S294-1</f>
        <v>0.29434631961463698</v>
      </c>
      <c r="V294" s="115">
        <f t="shared" ref="V294:V295" si="750">+POWER(T294/O294,0.2)-1</f>
        <v>8.9963849202667756E-2</v>
      </c>
    </row>
    <row r="295" spans="1:22" x14ac:dyDescent="0.25">
      <c r="A295" s="91" t="s">
        <v>11</v>
      </c>
      <c r="B295" s="106">
        <f>+'[1]EXP TOTAL VINO PAIS'!H172/1000</f>
        <v>2.11</v>
      </c>
      <c r="C295" s="6">
        <f>+'[1]EXP TOTAL VINO PAIS'!H184/1000</f>
        <v>0.55400000000000005</v>
      </c>
      <c r="D295" s="6">
        <f>+'[1]EXP TOTAL VINO PAIS'!H196/1000</f>
        <v>0.82699999999999996</v>
      </c>
      <c r="E295" s="6">
        <f>+'[1]EXP TOTAL VINO PAIS'!H208/1000</f>
        <v>0.95</v>
      </c>
      <c r="F295" s="6">
        <f>+'[1]EXP TOTAL VINO PAIS'!H220/1000</f>
        <v>1.65</v>
      </c>
      <c r="G295" s="6">
        <f>+'[1]EXP TOTAL VINO PAIS'!H232/1000</f>
        <v>2.2949999999999999</v>
      </c>
      <c r="H295" s="107">
        <f>+'[1]EXP TOTAL VINO PAIS'!H244/1000</f>
        <v>2.0179999999999998</v>
      </c>
      <c r="I295" s="106">
        <f>+'[1]EXP TOTAL VINO PAIS'!H256/1000</f>
        <v>2.2429999999999999</v>
      </c>
      <c r="J295" s="93">
        <f t="shared" ref="J295" si="751">+I295/H295-1</f>
        <v>0.1114965312190288</v>
      </c>
      <c r="K295" s="2"/>
      <c r="L295" s="91" t="s">
        <v>11</v>
      </c>
      <c r="M295" s="106">
        <f>+SUM('[1]EXP TOTAL VINO PAIS'!H161:H172)/1000</f>
        <v>23.117000000000001</v>
      </c>
      <c r="N295" s="6">
        <f>+SUM(C294:C295)+SUM(B296:B305)</f>
        <v>24.731999999999999</v>
      </c>
      <c r="O295" s="6">
        <f t="shared" ref="O295" si="752">+SUM(D294:D295)+SUM(C296:C305)</f>
        <v>20.184999999999999</v>
      </c>
      <c r="P295" s="6">
        <f>+SUM(E294:E295)+SUM(D296:D305)</f>
        <v>20.612000000000002</v>
      </c>
      <c r="Q295" s="6">
        <f>+SUM(F294:F295)+SUM(E296:E305)</f>
        <v>21.976999999999997</v>
      </c>
      <c r="R295" s="107">
        <f>+SUM(G294:G295)+SUM(F296:F305)</f>
        <v>19.486000000000001</v>
      </c>
      <c r="S295" s="107">
        <f>+SUM(H294:H295)+SUM(G296:G305)</f>
        <v>23.388999999999996</v>
      </c>
      <c r="T295" s="107">
        <f>+SUM(I294:I295)+SUM(H296:H305)</f>
        <v>30.857000000000003</v>
      </c>
      <c r="U295" s="119">
        <f t="shared" si="749"/>
        <v>0.31929539527128181</v>
      </c>
      <c r="V295" s="115">
        <f t="shared" si="750"/>
        <v>8.8591626432564796E-2</v>
      </c>
    </row>
    <row r="296" spans="1:22" x14ac:dyDescent="0.25">
      <c r="A296" s="91" t="s">
        <v>0</v>
      </c>
      <c r="B296" s="106">
        <f>+'[1]EXP TOTAL VINO PAIS'!H173/1000</f>
        <v>1.502</v>
      </c>
      <c r="C296" s="6">
        <f>+'[1]EXP TOTAL VINO PAIS'!H185/1000</f>
        <v>0.84799999999999998</v>
      </c>
      <c r="D296" s="6">
        <f>+'[1]EXP TOTAL VINO PAIS'!H197/1000</f>
        <v>1.163</v>
      </c>
      <c r="E296" s="6">
        <f>+'[1]EXP TOTAL VINO PAIS'!H209/1000</f>
        <v>1.22</v>
      </c>
      <c r="F296" s="6">
        <f>+'[1]EXP TOTAL VINO PAIS'!H221/1000</f>
        <v>0.90700000000000003</v>
      </c>
      <c r="G296" s="6">
        <f>+'[1]EXP TOTAL VINO PAIS'!H233/1000</f>
        <v>2.1480000000000001</v>
      </c>
      <c r="H296" s="107">
        <f>+'[1]EXP TOTAL VINO PAIS'!H245/1000</f>
        <v>2.5539999999999998</v>
      </c>
      <c r="I296" s="106">
        <f>+'[1]EXP TOTAL VINO PAIS'!H257/1000</f>
        <v>1.9690000000000001</v>
      </c>
      <c r="J296" s="93">
        <f t="shared" ref="J296" si="753">+I296/H296-1</f>
        <v>-0.22905246671887225</v>
      </c>
      <c r="K296" s="2"/>
      <c r="L296" s="91" t="s">
        <v>0</v>
      </c>
      <c r="M296" s="106">
        <f>+SUM('[1]EXP TOTAL VINO PAIS'!H162:H173)/1000</f>
        <v>21.814</v>
      </c>
      <c r="N296" s="6">
        <f>+SUM(C294:C296)+SUM(B297:B305)</f>
        <v>24.078000000000003</v>
      </c>
      <c r="O296" s="6">
        <f t="shared" ref="O296" si="754">+SUM(D294:D296)+SUM(C297:C305)</f>
        <v>20.5</v>
      </c>
      <c r="P296" s="6">
        <f>+SUM(E294:E296)+SUM(D297:D305)</f>
        <v>20.668999999999997</v>
      </c>
      <c r="Q296" s="6">
        <f>+SUM(F294:F296)+SUM(E297:E305)</f>
        <v>21.663999999999998</v>
      </c>
      <c r="R296" s="107">
        <f>+SUM(G294:G296)+SUM(F297:F305)</f>
        <v>20.727</v>
      </c>
      <c r="S296" s="107">
        <f>+SUM(H294:H296)+SUM(G297:G305)</f>
        <v>23.794999999999998</v>
      </c>
      <c r="T296" s="107">
        <f t="shared" ref="T296" si="755">+SUM(I294:I296)+SUM(H297:H305)</f>
        <v>30.272000000000002</v>
      </c>
      <c r="U296" s="119">
        <f>+T296/S296-1</f>
        <v>0.27220004202563586</v>
      </c>
      <c r="V296" s="115">
        <f>+POWER(T296/O296,0.2)-1</f>
        <v>8.1079048515758645E-2</v>
      </c>
    </row>
    <row r="297" spans="1:22" x14ac:dyDescent="0.25">
      <c r="A297" s="91" t="s">
        <v>1</v>
      </c>
      <c r="B297" s="106">
        <f>+'[1]EXP TOTAL VINO PAIS'!H174/1000</f>
        <v>1.167</v>
      </c>
      <c r="C297" s="6">
        <f>+'[1]EXP TOTAL VINO PAIS'!H186/1000</f>
        <v>0.74199999999999999</v>
      </c>
      <c r="D297" s="6">
        <f>+'[1]EXP TOTAL VINO PAIS'!H198/1000</f>
        <v>1.1599999999999999</v>
      </c>
      <c r="E297" s="6">
        <f>+'[1]EXP TOTAL VINO PAIS'!H210/1000</f>
        <v>1.7270000000000001</v>
      </c>
      <c r="F297" s="6">
        <f>+'[1]EXP TOTAL VINO PAIS'!H222/1000</f>
        <v>0.48799999999999999</v>
      </c>
      <c r="G297" s="6">
        <f>+'[1]EXP TOTAL VINO PAIS'!H234/1000</f>
        <v>1.7330000000000001</v>
      </c>
      <c r="H297" s="107">
        <f>+'[1]EXP TOTAL VINO PAIS'!H246/1000</f>
        <v>2.8010000000000002</v>
      </c>
      <c r="I297" s="106">
        <f>+'[1]EXP TOTAL VINO PAIS'!H258/1000</f>
        <v>2.3959999999999999</v>
      </c>
      <c r="J297" s="93">
        <f t="shared" ref="J297" si="756">+I297/H297-1</f>
        <v>-0.14459121742234926</v>
      </c>
      <c r="K297" s="2"/>
      <c r="L297" s="91" t="s">
        <v>1</v>
      </c>
      <c r="M297" s="106">
        <f>+SUM('[1]EXP TOTAL VINO PAIS'!H163:H174)/1000</f>
        <v>21.283999999999999</v>
      </c>
      <c r="N297" s="6">
        <f>+SUM(C294:C297)+SUM(B298:B305)</f>
        <v>23.652999999999999</v>
      </c>
      <c r="O297" s="6">
        <f t="shared" ref="O297" si="757">+SUM(D294:D297)+SUM(C298:C305)</f>
        <v>20.918000000000003</v>
      </c>
      <c r="P297" s="6">
        <f>+SUM(E294:E297)+SUM(D298:D305)</f>
        <v>21.236000000000001</v>
      </c>
      <c r="Q297" s="6">
        <f>+SUM(F294:F297)+SUM(E298:E305)</f>
        <v>20.425000000000001</v>
      </c>
      <c r="R297" s="107">
        <f>+SUM(G294:G297)+SUM(F298:F305)</f>
        <v>21.972000000000001</v>
      </c>
      <c r="S297" s="107">
        <f>+SUM(H294:H297)+SUM(G298:G305)</f>
        <v>24.863</v>
      </c>
      <c r="T297" s="37">
        <f t="shared" ref="T297" si="758">+SUM(I294:I297)+SUM(H298:H305)</f>
        <v>29.867000000000001</v>
      </c>
      <c r="U297" s="78">
        <f>+T297/S297-1</f>
        <v>0.20126292080601704</v>
      </c>
      <c r="V297" s="7">
        <f>+POWER(T297/O297,0.2)-1</f>
        <v>7.3826923639245923E-2</v>
      </c>
    </row>
    <row r="298" spans="1:22" x14ac:dyDescent="0.25">
      <c r="A298" s="91" t="s">
        <v>2</v>
      </c>
      <c r="B298" s="106">
        <f>+'[1]EXP TOTAL VINO PAIS'!H175/1000</f>
        <v>2.9340000000000002</v>
      </c>
      <c r="C298" s="6">
        <f>+'[1]EXP TOTAL VINO PAIS'!H187/1000</f>
        <v>2.0339999999999998</v>
      </c>
      <c r="D298" s="6">
        <f>+'[1]EXP TOTAL VINO PAIS'!H199/1000</f>
        <v>0.89700000000000002</v>
      </c>
      <c r="E298" s="6">
        <f>+'[1]EXP TOTAL VINO PAIS'!H211/1000</f>
        <v>1.9319999999999999</v>
      </c>
      <c r="F298" s="6">
        <f>+'[1]EXP TOTAL VINO PAIS'!H223/1000</f>
        <v>1.264</v>
      </c>
      <c r="G298" s="6">
        <f>+'[1]EXP TOTAL VINO PAIS'!H235/1000</f>
        <v>2.5449999999999999</v>
      </c>
      <c r="H298" s="107">
        <f>+'[1]EXP TOTAL VINO PAIS'!H247/1000</f>
        <v>2.984</v>
      </c>
      <c r="I298" s="106">
        <f>+'[1]EXP TOTAL VINO PAIS'!H259/1000</f>
        <v>2.7679999999999998</v>
      </c>
      <c r="J298" s="93">
        <f t="shared" ref="J298" si="759">+I298/H298-1</f>
        <v>-7.2386058981233292E-2</v>
      </c>
      <c r="K298" s="2"/>
      <c r="L298" s="91" t="s">
        <v>2</v>
      </c>
      <c r="M298" s="106">
        <f>+SUM('[1]EXP TOTAL VINO PAIS'!H164:H175)/1000</f>
        <v>22.532</v>
      </c>
      <c r="N298" s="6">
        <f>+SUM(C294:C298)+SUM(B299:B305)</f>
        <v>22.753</v>
      </c>
      <c r="O298" s="6">
        <f t="shared" ref="O298" si="760">+SUM(D294:D298)+SUM(C299:C305)</f>
        <v>19.780999999999999</v>
      </c>
      <c r="P298" s="6">
        <f>+SUM(E294:E298)+SUM(D299:D305)</f>
        <v>22.271000000000001</v>
      </c>
      <c r="Q298" s="6">
        <f>+SUM(F294:F298)+SUM(E299:E305)</f>
        <v>19.757000000000001</v>
      </c>
      <c r="R298" s="107">
        <f>+SUM(G294:G298)+SUM(F299:F305)</f>
        <v>23.253</v>
      </c>
      <c r="S298" s="107">
        <f>+SUM(H294:H298)+SUM(G299:G305)</f>
        <v>25.302</v>
      </c>
      <c r="T298" s="107">
        <f t="shared" ref="T298" si="761">+SUM(I294:I298)+SUM(H299:H305)</f>
        <v>29.651000000000003</v>
      </c>
      <c r="U298" s="119">
        <f>+T298/S298-1</f>
        <v>0.17188364556161573</v>
      </c>
      <c r="V298" s="115">
        <f>+POWER(T298/O298,0.2)-1</f>
        <v>8.4321877745796581E-2</v>
      </c>
    </row>
    <row r="299" spans="1:22" x14ac:dyDescent="0.25">
      <c r="A299" s="91" t="s">
        <v>3</v>
      </c>
      <c r="B299" s="106">
        <f>+'[1]EXP TOTAL VINO PAIS'!H176/1000</f>
        <v>0.88900000000000001</v>
      </c>
      <c r="C299" s="6">
        <f>+'[1]EXP TOTAL VINO PAIS'!H188/1000</f>
        <v>1.018</v>
      </c>
      <c r="D299" s="6">
        <f>+'[1]EXP TOTAL VINO PAIS'!H200/1000</f>
        <v>1.2410000000000001</v>
      </c>
      <c r="E299" s="6">
        <f>+'[1]EXP TOTAL VINO PAIS'!H212/1000</f>
        <v>1.7150000000000001</v>
      </c>
      <c r="F299" s="6">
        <f>+'[1]EXP TOTAL VINO PAIS'!H224/1000</f>
        <v>0.748</v>
      </c>
      <c r="G299" s="6">
        <f>+'[1]EXP TOTAL VINO PAIS'!H236/1000</f>
        <v>1.8979999999999999</v>
      </c>
      <c r="H299" s="107">
        <f>+'[1]EXP TOTAL VINO PAIS'!H248/1000</f>
        <v>2.5609999999999999</v>
      </c>
      <c r="I299" s="106">
        <f>+'[1]EXP TOTAL VINO PAIS'!H260/1000</f>
        <v>2.59</v>
      </c>
      <c r="J299" s="93">
        <f t="shared" ref="J299" si="762">+I299/H299-1</f>
        <v>1.1323701679031517E-2</v>
      </c>
      <c r="K299" s="2"/>
      <c r="L299" s="91" t="s">
        <v>3</v>
      </c>
      <c r="M299" s="106">
        <f>+SUM('[1]EXP TOTAL VINO PAIS'!H165:H176)/1000</f>
        <v>20.608000000000001</v>
      </c>
      <c r="N299" s="6">
        <f>+SUM(C294:C299)+SUM(B300:B305)</f>
        <v>22.881999999999998</v>
      </c>
      <c r="O299" s="6">
        <f t="shared" ref="O299" si="763">+SUM(D294:D299)+SUM(C300:C305)</f>
        <v>20.004000000000001</v>
      </c>
      <c r="P299" s="6">
        <f>+SUM(E294:E299)+SUM(D300:D305)</f>
        <v>22.744999999999997</v>
      </c>
      <c r="Q299" s="6">
        <f>+SUM(F294:F299)+SUM(E300:E305)</f>
        <v>18.790000000000003</v>
      </c>
      <c r="R299" s="107">
        <f>+SUM(G294:G299)+SUM(F300:F305)</f>
        <v>24.402999999999999</v>
      </c>
      <c r="S299" s="107">
        <f>+SUM(H294:H299)+SUM(G300:G305)</f>
        <v>25.965000000000003</v>
      </c>
      <c r="T299" s="107">
        <f t="shared" ref="T299" si="764">+SUM(I294:I299)+SUM(H300:H305)</f>
        <v>29.680000000000003</v>
      </c>
      <c r="U299" s="119">
        <f>+T299/S299-1</f>
        <v>0.14307721933371842</v>
      </c>
      <c r="V299" s="115">
        <f>+POWER(T299/O299,0.2)-1</f>
        <v>8.2105015927148361E-2</v>
      </c>
    </row>
    <row r="300" spans="1:22" x14ac:dyDescent="0.25">
      <c r="A300" s="91" t="s">
        <v>4</v>
      </c>
      <c r="B300" s="106">
        <f>+'[1]EXP TOTAL VINO PAIS'!H177/1000</f>
        <v>2.4889999999999999</v>
      </c>
      <c r="C300" s="6">
        <f>+'[1]EXP TOTAL VINO PAIS'!H189/1000</f>
        <v>4.1269999999999998</v>
      </c>
      <c r="D300" s="6">
        <f>+'[1]EXP TOTAL VINO PAIS'!H201/1000</f>
        <v>2.2040000000000002</v>
      </c>
      <c r="E300" s="6">
        <f>+'[1]EXP TOTAL VINO PAIS'!H213/1000</f>
        <v>3.0670000000000002</v>
      </c>
      <c r="F300" s="6">
        <f>+'[1]EXP TOTAL VINO PAIS'!H225/1000</f>
        <v>2.875</v>
      </c>
      <c r="G300" s="6">
        <f>+'[1]EXP TOTAL VINO PAIS'!H237/1000</f>
        <v>2.1930000000000001</v>
      </c>
      <c r="H300" s="107">
        <f>+'[1]EXP TOTAL VINO PAIS'!H249/1000</f>
        <v>2.778</v>
      </c>
      <c r="I300" s="106">
        <f>+'[1]EXP TOTAL VINO PAIS'!H261/1000</f>
        <v>4.0069999999999997</v>
      </c>
      <c r="J300" s="93">
        <f t="shared" ref="J300:J301" si="765">+I300/H300-1</f>
        <v>0.44240460763138945</v>
      </c>
      <c r="K300" s="2"/>
      <c r="L300" s="91" t="s">
        <v>4</v>
      </c>
      <c r="M300" s="106">
        <f>+SUM('[1]EXP TOTAL VINO PAIS'!H166:H177)/1000</f>
        <v>20.678000000000001</v>
      </c>
      <c r="N300" s="6">
        <f>+SUM(C294:C300)+SUM(B301:B305)</f>
        <v>24.519999999999996</v>
      </c>
      <c r="O300" s="6">
        <f t="shared" ref="O300" si="766">+SUM(D294:D300)+SUM(C301:C305)</f>
        <v>18.081000000000003</v>
      </c>
      <c r="P300" s="6">
        <f>+SUM(E294:E300)+SUM(D301:D305)</f>
        <v>23.608000000000001</v>
      </c>
      <c r="Q300" s="6">
        <f>+SUM(F294:F300)+SUM(E301:E305)</f>
        <v>18.598000000000003</v>
      </c>
      <c r="R300" s="107">
        <f>+SUM(G294:G300)+SUM(F301:F305)</f>
        <v>23.721</v>
      </c>
      <c r="S300" s="107">
        <f>+SUM(H294:H300)+SUM(G301:G305)</f>
        <v>26.549999999999997</v>
      </c>
      <c r="T300" s="107">
        <f t="shared" ref="T300" si="767">+SUM(I294:I300)+SUM(H301:H305)</f>
        <v>30.909000000000002</v>
      </c>
      <c r="U300" s="119">
        <f t="shared" ref="U300:U301" si="768">+T300/S300-1</f>
        <v>0.16418079096045224</v>
      </c>
      <c r="V300" s="115">
        <f t="shared" ref="V300:V301" si="769">+POWER(T300/O300,0.2)-1</f>
        <v>0.11319821601249735</v>
      </c>
    </row>
    <row r="301" spans="1:22" x14ac:dyDescent="0.25">
      <c r="A301" s="91" t="s">
        <v>5</v>
      </c>
      <c r="B301" s="106">
        <f>+'[1]EXP TOTAL VINO PAIS'!H178/1000</f>
        <v>5.0540000000000003</v>
      </c>
      <c r="C301" s="6">
        <f>+'[1]EXP TOTAL VINO PAIS'!H190/1000</f>
        <v>3.9550000000000001</v>
      </c>
      <c r="D301" s="6">
        <f>+'[1]EXP TOTAL VINO PAIS'!H202/1000</f>
        <v>2.2810000000000001</v>
      </c>
      <c r="E301" s="6">
        <f>+'[1]EXP TOTAL VINO PAIS'!H214/1000</f>
        <v>4.1790000000000003</v>
      </c>
      <c r="F301" s="6">
        <f>+'[1]EXP TOTAL VINO PAIS'!H226/1000</f>
        <v>3.089</v>
      </c>
      <c r="G301" s="6">
        <f>+'[1]EXP TOTAL VINO PAIS'!H238/1000</f>
        <v>1.4239999999999999</v>
      </c>
      <c r="H301" s="107">
        <f>+'[1]EXP TOTAL VINO PAIS'!H250/1000</f>
        <v>4.7629999999999999</v>
      </c>
      <c r="I301" s="106">
        <f>+'[1]EXP TOTAL VINO PAIS'!H262/1000</f>
        <v>1.86</v>
      </c>
      <c r="J301" s="93">
        <f t="shared" si="765"/>
        <v>-0.60948981734201135</v>
      </c>
      <c r="K301" s="2"/>
      <c r="L301" s="91" t="s">
        <v>5</v>
      </c>
      <c r="M301" s="106">
        <f>+SUM('[1]EXP TOTAL VINO PAIS'!H167:H178)/1000</f>
        <v>22.972999999999999</v>
      </c>
      <c r="N301" s="6">
        <f>+SUM(C294:C301)+SUM(B302:B305)</f>
        <v>23.420999999999999</v>
      </c>
      <c r="O301" s="6">
        <f t="shared" ref="O301" si="770">+SUM(D294:D301)+SUM(C302:C305)</f>
        <v>16.407000000000004</v>
      </c>
      <c r="P301" s="6">
        <f>+SUM(E294:E301)+SUM(D302:D305)</f>
        <v>25.506</v>
      </c>
      <c r="Q301" s="6">
        <f>+SUM(F294:F301)+SUM(E302:E305)</f>
        <v>17.508000000000003</v>
      </c>
      <c r="R301" s="107">
        <f>+SUM(G294:G301)+SUM(F302:F305)</f>
        <v>22.055999999999997</v>
      </c>
      <c r="S301" s="107">
        <f>+SUM(H294:H301)+SUM(G302:G305)</f>
        <v>29.889000000000003</v>
      </c>
      <c r="T301" s="107">
        <f t="shared" ref="T301" si="771">+SUM(I294:I301)+SUM(H302:H305)</f>
        <v>28.006</v>
      </c>
      <c r="U301" s="119">
        <f t="shared" si="768"/>
        <v>-6.2999765800127228E-2</v>
      </c>
      <c r="V301" s="115">
        <f t="shared" si="769"/>
        <v>0.11286986194418436</v>
      </c>
    </row>
    <row r="302" spans="1:22" x14ac:dyDescent="0.25">
      <c r="A302" s="91" t="s">
        <v>6</v>
      </c>
      <c r="B302" s="106">
        <f>+'[1]EXP TOTAL VINO PAIS'!H179/1000</f>
        <v>5.1520000000000001</v>
      </c>
      <c r="C302" s="6">
        <f>+'[1]EXP TOTAL VINO PAIS'!H191/1000</f>
        <v>1.046</v>
      </c>
      <c r="D302" s="6">
        <f>+'[1]EXP TOTAL VINO PAIS'!H203/1000</f>
        <v>6.0839999999999996</v>
      </c>
      <c r="E302" s="6">
        <f>+'[1]EXP TOTAL VINO PAIS'!H215/1000</f>
        <v>1.1739999999999999</v>
      </c>
      <c r="F302" s="6">
        <f>+'[1]EXP TOTAL VINO PAIS'!H227/1000</f>
        <v>1.454</v>
      </c>
      <c r="G302" s="6">
        <f>+'[1]EXP TOTAL VINO PAIS'!H239/1000</f>
        <v>1.8560000000000001</v>
      </c>
      <c r="H302" s="107">
        <f>+'[1]EXP TOTAL VINO PAIS'!H251/1000</f>
        <v>3.2669999999999999</v>
      </c>
      <c r="I302" s="106"/>
      <c r="J302" s="93"/>
      <c r="K302" s="2"/>
      <c r="L302" s="91" t="s">
        <v>6</v>
      </c>
      <c r="M302" s="106">
        <f>+SUM('[1]EXP TOTAL VINO PAIS'!H168:H179)/1000</f>
        <v>26.076000000000001</v>
      </c>
      <c r="N302" s="6">
        <f>+SUM(C294:C302)+SUM(B303:B305)</f>
        <v>19.314999999999998</v>
      </c>
      <c r="O302" s="6">
        <f t="shared" ref="O302" si="772">+SUM(D294:D302)+SUM(C303:C305)</f>
        <v>21.445</v>
      </c>
      <c r="P302" s="6">
        <f>+SUM(E294:E302)+SUM(D303:D305)</f>
        <v>20.596</v>
      </c>
      <c r="Q302" s="6">
        <f>+SUM(F294:F302)+SUM(E303:E305)</f>
        <v>17.788000000000004</v>
      </c>
      <c r="R302" s="107">
        <f>+SUM(G294:G302)+SUM(F303:F305)</f>
        <v>22.457999999999998</v>
      </c>
      <c r="S302" s="107">
        <f>+SUM(H294:H302)+SUM(G303:G305)</f>
        <v>31.3</v>
      </c>
      <c r="T302" s="107"/>
      <c r="U302" s="119"/>
      <c r="V302" s="115"/>
    </row>
    <row r="303" spans="1:22" x14ac:dyDescent="0.25">
      <c r="A303" s="91" t="s">
        <v>7</v>
      </c>
      <c r="B303" s="106">
        <f>+'[1]EXP TOTAL VINO PAIS'!H180/1000</f>
        <v>1.905</v>
      </c>
      <c r="C303" s="6">
        <f>+'[1]EXP TOTAL VINO PAIS'!H192/1000</f>
        <v>1.2649999999999999</v>
      </c>
      <c r="D303" s="6">
        <f>+'[1]EXP TOTAL VINO PAIS'!H204/1000</f>
        <v>2.2370000000000001</v>
      </c>
      <c r="E303" s="6">
        <f>+'[1]EXP TOTAL VINO PAIS'!H216/1000</f>
        <v>1.1180000000000001</v>
      </c>
      <c r="F303" s="6">
        <f>+'[1]EXP TOTAL VINO PAIS'!H228/1000</f>
        <v>1.94</v>
      </c>
      <c r="G303" s="6">
        <f>+'[1]EXP TOTAL VINO PAIS'!H240/1000</f>
        <v>2.6640000000000001</v>
      </c>
      <c r="H303" s="107">
        <f>+'[1]EXP TOTAL VINO PAIS'!H252/1000</f>
        <v>2.0859999999999999</v>
      </c>
      <c r="I303" s="106"/>
      <c r="J303" s="93"/>
      <c r="K303" s="2"/>
      <c r="L303" s="91" t="s">
        <v>7</v>
      </c>
      <c r="M303" s="106">
        <f>+SUM('[1]EXP TOTAL VINO PAIS'!H169:H180)/1000</f>
        <v>26.710999999999999</v>
      </c>
      <c r="N303" s="6">
        <f>+SUM(C294:C303)+SUM(B304:B305)</f>
        <v>18.674999999999997</v>
      </c>
      <c r="O303" s="6">
        <f t="shared" ref="O303" si="773">+SUM(D294:D303)+SUM(C304:C305)</f>
        <v>22.417000000000002</v>
      </c>
      <c r="P303" s="6">
        <f>+SUM(E294:E303)+SUM(D304:D305)</f>
        <v>19.476999999999997</v>
      </c>
      <c r="Q303" s="6">
        <f>+SUM(F294:F303)+SUM(E304:E305)</f>
        <v>18.610000000000003</v>
      </c>
      <c r="R303" s="107">
        <f>+SUM(G294:G303)+SUM(F304:F305)</f>
        <v>23.182000000000002</v>
      </c>
      <c r="S303" s="107">
        <f>+SUM(H294:H303)+SUM(G304:G305)</f>
        <v>30.721999999999998</v>
      </c>
      <c r="T303" s="107"/>
      <c r="U303" s="119"/>
      <c r="V303" s="115"/>
    </row>
    <row r="304" spans="1:22" x14ac:dyDescent="0.25">
      <c r="A304" s="91" t="s">
        <v>8</v>
      </c>
      <c r="B304" s="106">
        <f>+'[1]EXP TOTAL VINO PAIS'!H181/1000</f>
        <v>1.429</v>
      </c>
      <c r="C304" s="6">
        <f>+'[1]EXP TOTAL VINO PAIS'!H193/1000</f>
        <v>2.0249999999999999</v>
      </c>
      <c r="D304" s="6">
        <f>+'[1]EXP TOTAL VINO PAIS'!H205/1000</f>
        <v>0.97899999999999998</v>
      </c>
      <c r="E304" s="6">
        <f>+'[1]EXP TOTAL VINO PAIS'!H217/1000</f>
        <v>1.9059999999999999</v>
      </c>
      <c r="F304" s="6">
        <f>+'[1]EXP TOTAL VINO PAIS'!H229/1000</f>
        <v>1.5029999999999999</v>
      </c>
      <c r="G304" s="6">
        <f>+'[1]EXP TOTAL VINO PAIS'!H241/1000</f>
        <v>2.1429999999999998</v>
      </c>
      <c r="H304" s="107">
        <f>+'[1]EXP TOTAL VINO PAIS'!H253/1000</f>
        <v>1.33</v>
      </c>
      <c r="I304" s="106"/>
      <c r="J304" s="93"/>
      <c r="K304" s="2"/>
      <c r="L304" s="91" t="s">
        <v>8</v>
      </c>
      <c r="M304" s="106">
        <f>+SUM('[1]EXP TOTAL VINO PAIS'!H170:H181)/1000</f>
        <v>27.335999999999999</v>
      </c>
      <c r="N304" s="6">
        <f>+SUM(C294:C304)+SUM(B305)</f>
        <v>19.270999999999997</v>
      </c>
      <c r="O304" s="6">
        <f t="shared" ref="O304" si="774">+SUM(D294:D304)+SUM(C305)</f>
        <v>21.371000000000002</v>
      </c>
      <c r="P304" s="6">
        <f>+SUM(E294:E304)+SUM(D305)</f>
        <v>20.403999999999996</v>
      </c>
      <c r="Q304" s="6">
        <f>+SUM(F294:F304)+SUM(E305)</f>
        <v>18.207000000000001</v>
      </c>
      <c r="R304" s="107">
        <f>+SUM(G294:G304)+SUM(F305)</f>
        <v>23.822000000000003</v>
      </c>
      <c r="S304" s="107">
        <f>+SUM(H294:H304)+SUM(G305)</f>
        <v>29.908999999999999</v>
      </c>
      <c r="T304" s="107"/>
      <c r="U304" s="119"/>
      <c r="V304" s="115"/>
    </row>
    <row r="305" spans="1:22" x14ac:dyDescent="0.25">
      <c r="A305" s="91" t="s">
        <v>9</v>
      </c>
      <c r="B305" s="106">
        <f>+'[1]EXP TOTAL VINO PAIS'!H182/1000</f>
        <v>0.74099999999999999</v>
      </c>
      <c r="C305" s="6">
        <f>+'[1]EXP TOTAL VINO PAIS'!H194/1000</f>
        <v>1.5580000000000001</v>
      </c>
      <c r="D305" s="6">
        <f>+'[1]EXP TOTAL VINO PAIS'!H206/1000</f>
        <v>0.94099999999999995</v>
      </c>
      <c r="E305" s="6">
        <f>+'[1]EXP TOTAL VINO PAIS'!H218/1000</f>
        <v>1.3420000000000001</v>
      </c>
      <c r="F305" s="6">
        <f>+'[1]EXP TOTAL VINO PAIS'!H230/1000</f>
        <v>1.641</v>
      </c>
      <c r="G305" s="6">
        <f>+'[1]EXP TOTAL VINO PAIS'!H242/1000</f>
        <v>1.7749999999999999</v>
      </c>
      <c r="H305" s="107">
        <f>+'[1]EXP TOTAL VINO PAIS'!H254/1000</f>
        <v>1.8180000000000001</v>
      </c>
      <c r="I305" s="106"/>
      <c r="J305" s="93"/>
      <c r="K305" s="2"/>
      <c r="L305" s="91" t="s">
        <v>9</v>
      </c>
      <c r="M305" s="106">
        <f>+SUM('[1]EXP TOTAL VINO PAIS'!H171:H182)/1000</f>
        <v>26.797999999999998</v>
      </c>
      <c r="N305" s="6">
        <f>+SUM(C294:C305)</f>
        <v>20.087999999999997</v>
      </c>
      <c r="O305" s="6">
        <f t="shared" ref="O305" si="775">+SUM(D294:D305)</f>
        <v>20.754000000000001</v>
      </c>
      <c r="P305" s="6">
        <f>+SUM(E294:E305)</f>
        <v>20.804999999999996</v>
      </c>
      <c r="Q305" s="6">
        <f>+SUM(F294:F305)</f>
        <v>18.506</v>
      </c>
      <c r="R305" s="107">
        <f>+SUM(G294:G305)</f>
        <v>23.956</v>
      </c>
      <c r="S305" s="107">
        <f>+SUM(H294:H305)</f>
        <v>29.952000000000002</v>
      </c>
      <c r="T305" s="107"/>
      <c r="U305" s="119"/>
      <c r="V305" s="115"/>
    </row>
    <row r="306" spans="1:22" ht="25.5" x14ac:dyDescent="0.25">
      <c r="A306" s="94" t="s">
        <v>13</v>
      </c>
      <c r="B306" s="108">
        <f>SUM(B294:B305)</f>
        <v>26.797999999999998</v>
      </c>
      <c r="C306" s="85">
        <f t="shared" ref="C306:F306" si="776">SUM(C294:C305)</f>
        <v>20.087999999999997</v>
      </c>
      <c r="D306" s="85">
        <f t="shared" si="776"/>
        <v>20.754000000000001</v>
      </c>
      <c r="E306" s="85">
        <f t="shared" si="776"/>
        <v>20.804999999999996</v>
      </c>
      <c r="F306" s="85">
        <f t="shared" si="776"/>
        <v>18.506</v>
      </c>
      <c r="G306" s="85">
        <f t="shared" ref="G306" si="777">SUM(G294:G305)</f>
        <v>23.956</v>
      </c>
      <c r="H306" s="109">
        <f t="shared" ref="H306" si="778">SUM(H294:H305)</f>
        <v>29.952000000000002</v>
      </c>
      <c r="I306" s="108"/>
      <c r="J306" s="96"/>
      <c r="K306" s="3"/>
      <c r="L306" s="94" t="s">
        <v>14</v>
      </c>
      <c r="M306" s="108">
        <f t="shared" ref="M306" si="779">+AVERAGE(M294:M305)</f>
        <v>23.516499999999997</v>
      </c>
      <c r="N306" s="85">
        <f>+AVERAGE(N294:N305)</f>
        <v>22.472999999999999</v>
      </c>
      <c r="O306" s="85">
        <f t="shared" ref="O306:T306" si="780">+AVERAGE(O294:O305)</f>
        <v>20.147916666666667</v>
      </c>
      <c r="P306" s="85">
        <f t="shared" si="780"/>
        <v>21.534833333333335</v>
      </c>
      <c r="Q306" s="85">
        <f t="shared" si="780"/>
        <v>19.425583333333336</v>
      </c>
      <c r="R306" s="109">
        <f t="shared" si="780"/>
        <v>22.323083333333333</v>
      </c>
      <c r="S306" s="109">
        <f t="shared" si="780"/>
        <v>27.108499999999996</v>
      </c>
      <c r="T306" s="109">
        <f t="shared" si="780"/>
        <v>29.984250000000003</v>
      </c>
      <c r="U306" s="121">
        <f t="shared" ref="U306" si="781">+T306/S306-1</f>
        <v>0.10608296290831309</v>
      </c>
      <c r="V306" s="178">
        <f t="shared" ref="V306" si="782">+POWER(T306/O306,0.2)-1</f>
        <v>8.2761010848969141E-2</v>
      </c>
    </row>
    <row r="307" spans="1:22" ht="25.5" x14ac:dyDescent="0.25">
      <c r="A307" s="97" t="s">
        <v>15</v>
      </c>
      <c r="B307" s="110">
        <f t="shared" ref="B307:G307" si="783">+B306/B$360</f>
        <v>3.2807476745353351E-2</v>
      </c>
      <c r="C307" s="86">
        <f t="shared" si="783"/>
        <v>2.4925365356124503E-2</v>
      </c>
      <c r="D307" s="86">
        <f t="shared" si="783"/>
        <v>2.5178948390071097E-2</v>
      </c>
      <c r="E307" s="86">
        <f t="shared" si="783"/>
        <v>2.6133848515376319E-2</v>
      </c>
      <c r="F307" s="86">
        <f t="shared" si="783"/>
        <v>2.3720045527721667E-2</v>
      </c>
      <c r="G307" s="86">
        <f t="shared" si="783"/>
        <v>2.8987962420681208E-2</v>
      </c>
      <c r="H307" s="111">
        <f t="shared" ref="H307" si="784">+H306/H$360</f>
        <v>3.8032353912182244E-2</v>
      </c>
      <c r="I307" s="110"/>
      <c r="J307" s="99"/>
      <c r="K307" s="3"/>
      <c r="L307" s="97" t="s">
        <v>15</v>
      </c>
      <c r="M307" s="110">
        <f t="shared" ref="M307:T307" si="785">+M306/M$360</f>
        <v>3.1921807156973507E-2</v>
      </c>
      <c r="N307" s="86">
        <f t="shared" si="785"/>
        <v>2.7725307706851315E-2</v>
      </c>
      <c r="O307" s="86">
        <f t="shared" si="785"/>
        <v>2.4871200050447052E-2</v>
      </c>
      <c r="P307" s="86">
        <f t="shared" si="785"/>
        <v>2.6358043365752967E-2</v>
      </c>
      <c r="Q307" s="86">
        <f t="shared" si="785"/>
        <v>2.4709824632294718E-2</v>
      </c>
      <c r="R307" s="111">
        <f t="shared" si="785"/>
        <v>2.7839064543746211E-2</v>
      </c>
      <c r="S307" s="111">
        <f t="shared" si="785"/>
        <v>3.3121282405814155E-2</v>
      </c>
      <c r="T307" s="111">
        <f t="shared" si="785"/>
        <v>4.050339748726766E-2</v>
      </c>
      <c r="U307" s="120"/>
      <c r="V307" s="116"/>
    </row>
    <row r="308" spans="1:22" ht="26.25" thickBot="1" x14ac:dyDescent="0.3">
      <c r="A308" s="100" t="s">
        <v>12</v>
      </c>
      <c r="B308" s="112"/>
      <c r="C308" s="87">
        <f>+C306/B306-1</f>
        <v>-0.25039182028509599</v>
      </c>
      <c r="D308" s="87">
        <f t="shared" ref="D308:H308" si="786">+D306/C306-1</f>
        <v>3.3154121863799402E-2</v>
      </c>
      <c r="E308" s="87">
        <f t="shared" si="786"/>
        <v>2.4573576178084089E-3</v>
      </c>
      <c r="F308" s="87">
        <f t="shared" si="786"/>
        <v>-0.11050228310502264</v>
      </c>
      <c r="G308" s="87">
        <f t="shared" si="786"/>
        <v>0.29449908137901226</v>
      </c>
      <c r="H308" s="113">
        <f t="shared" si="786"/>
        <v>0.25029220237101368</v>
      </c>
      <c r="I308" s="204"/>
      <c r="J308" s="103"/>
      <c r="K308" s="2"/>
      <c r="L308" s="100" t="s">
        <v>12</v>
      </c>
      <c r="M308" s="112"/>
      <c r="N308" s="87">
        <f>+N306/M306-1</f>
        <v>-4.437309973848147E-2</v>
      </c>
      <c r="O308" s="87">
        <f t="shared" ref="O308" si="787">+O306/N306-1</f>
        <v>-0.10346119046559565</v>
      </c>
      <c r="P308" s="87">
        <f t="shared" ref="P308" si="788">+P306/O306-1</f>
        <v>6.8836728363147692E-2</v>
      </c>
      <c r="Q308" s="87">
        <f t="shared" ref="Q308" si="789">+Q306/P306-1</f>
        <v>-9.7945963516473222E-2</v>
      </c>
      <c r="R308" s="113">
        <f t="shared" ref="R308" si="790">+R306/Q306-1</f>
        <v>0.14915896991510325</v>
      </c>
      <c r="S308" s="113">
        <f t="shared" ref="S308" si="791">+S306/R306-1</f>
        <v>0.21437077464657261</v>
      </c>
      <c r="T308" s="113">
        <f t="shared" ref="T308" si="792">+T306/S306-1</f>
        <v>0.10608296290831309</v>
      </c>
      <c r="U308" s="101"/>
      <c r="V308" s="117"/>
    </row>
    <row r="309" spans="1:22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2" ht="15.75" thickBot="1" x14ac:dyDescent="0.3">
      <c r="A310" s="284" t="s">
        <v>133</v>
      </c>
      <c r="B310" s="285"/>
      <c r="C310" s="285"/>
      <c r="D310" s="285"/>
      <c r="E310" s="285"/>
      <c r="F310" s="285"/>
      <c r="G310" s="285"/>
      <c r="H310" s="285"/>
      <c r="I310" s="285"/>
      <c r="J310" s="286"/>
      <c r="K310" s="2"/>
      <c r="L310" s="284" t="s">
        <v>134</v>
      </c>
      <c r="M310" s="285"/>
      <c r="N310" s="285"/>
      <c r="O310" s="285"/>
      <c r="P310" s="285"/>
      <c r="Q310" s="285"/>
      <c r="R310" s="285"/>
      <c r="S310" s="285"/>
      <c r="T310" s="285"/>
      <c r="U310" s="285"/>
      <c r="V310" s="286"/>
    </row>
    <row r="311" spans="1:22" ht="38.25" x14ac:dyDescent="0.25">
      <c r="A311" s="88"/>
      <c r="B311" s="104">
        <v>2016</v>
      </c>
      <c r="C311" s="84">
        <f>+B311+1</f>
        <v>2017</v>
      </c>
      <c r="D311" s="84">
        <f t="shared" ref="D311:G311" si="793">+C311+1</f>
        <v>2018</v>
      </c>
      <c r="E311" s="84">
        <f t="shared" si="793"/>
        <v>2019</v>
      </c>
      <c r="F311" s="84">
        <f t="shared" si="793"/>
        <v>2020</v>
      </c>
      <c r="G311" s="84">
        <f t="shared" si="793"/>
        <v>2021</v>
      </c>
      <c r="H311" s="105">
        <v>2022</v>
      </c>
      <c r="I311" s="104">
        <v>2023</v>
      </c>
      <c r="J311" s="90" t="s">
        <v>16</v>
      </c>
      <c r="K311" s="2"/>
      <c r="L311" s="88"/>
      <c r="M311" s="104">
        <v>2016</v>
      </c>
      <c r="N311" s="84">
        <f>+M311+1</f>
        <v>2017</v>
      </c>
      <c r="O311" s="84">
        <f t="shared" ref="O311" si="794">+N311+1</f>
        <v>2018</v>
      </c>
      <c r="P311" s="84">
        <f t="shared" ref="P311" si="795">+O311+1</f>
        <v>2019</v>
      </c>
      <c r="Q311" s="84">
        <f t="shared" ref="Q311" si="796">+P311+1</f>
        <v>2020</v>
      </c>
      <c r="R311" s="105">
        <f t="shared" ref="R311" si="797">+Q311+1</f>
        <v>2021</v>
      </c>
      <c r="S311" s="89">
        <v>2022</v>
      </c>
      <c r="T311" s="89">
        <v>2023</v>
      </c>
      <c r="U311" s="118" t="s">
        <v>16</v>
      </c>
      <c r="V311" s="114" t="s">
        <v>21</v>
      </c>
    </row>
    <row r="312" spans="1:22" x14ac:dyDescent="0.25">
      <c r="A312" s="91" t="s">
        <v>10</v>
      </c>
      <c r="B312" s="106">
        <f>+'[1]EXP TOTAL VINO PAIS'!I171/1000</f>
        <v>0.435</v>
      </c>
      <c r="C312" s="6">
        <f>+'[1]EXP TOTAL VINO PAIS'!I183/1000</f>
        <v>1.238</v>
      </c>
      <c r="D312" s="6">
        <f>+'[1]EXP TOTAL VINO PAIS'!I195/1000</f>
        <v>1.212</v>
      </c>
      <c r="E312" s="6">
        <f>+'[1]EXP TOTAL VINO PAIS'!I207/1000</f>
        <v>1.0109999999999999</v>
      </c>
      <c r="F312" s="6">
        <f>+'[1]EXP TOTAL VINO PAIS'!I219/1000</f>
        <v>0.60599999999999998</v>
      </c>
      <c r="G312" s="6">
        <f>+'[1]EXP TOTAL VINO PAIS'!I231/1000</f>
        <v>0.45500000000000002</v>
      </c>
      <c r="H312" s="107">
        <f>+'[1]EXP TOTAL VINO PAIS'!I243/1000</f>
        <v>0.83399999999999996</v>
      </c>
      <c r="I312" s="106">
        <f>+'[1]EXP TOTAL VINO PAIS'!I255/1000</f>
        <v>1.34</v>
      </c>
      <c r="J312" s="93">
        <f>+I312/H312-1</f>
        <v>0.60671462829736234</v>
      </c>
      <c r="K312" s="2"/>
      <c r="L312" s="91" t="s">
        <v>10</v>
      </c>
      <c r="M312" s="106">
        <f>+SUM('[1]EXP TOTAL VINO PAIS'!I160:I171)/1000</f>
        <v>10.369</v>
      </c>
      <c r="N312" s="6">
        <f>+SUM(C312)+SUM(B313:B323)</f>
        <v>17.204000000000001</v>
      </c>
      <c r="O312" s="6">
        <f t="shared" ref="O312" si="798">+SUM(D312)+SUM(C313:C323)</f>
        <v>20.227</v>
      </c>
      <c r="P312" s="6">
        <f>+SUM(E312)+SUM(D313:D323)</f>
        <v>18.009999999999998</v>
      </c>
      <c r="Q312" s="6">
        <f>+SUM(F312)+SUM(E313:E323)</f>
        <v>13.75</v>
      </c>
      <c r="R312" s="107">
        <f>+SUM(G312)+SUM(F313:F323)</f>
        <v>12.577</v>
      </c>
      <c r="S312" s="107">
        <f>+SUM(H312)+SUM(G313:G323)</f>
        <v>17.052</v>
      </c>
      <c r="T312" s="107">
        <f>+SUM(I312)+SUM(H313:H323)</f>
        <v>15.709</v>
      </c>
      <c r="U312" s="119">
        <f t="shared" ref="U312:U313" si="799">+T312/S312-1</f>
        <v>-7.8759089842833641E-2</v>
      </c>
      <c r="V312" s="115">
        <f t="shared" ref="V312:V313" si="800">+POWER(T312/O312,0.2)-1</f>
        <v>-4.9300177014123925E-2</v>
      </c>
    </row>
    <row r="313" spans="1:22" x14ac:dyDescent="0.25">
      <c r="A313" s="91" t="s">
        <v>11</v>
      </c>
      <c r="B313" s="106">
        <f>+'[1]EXP TOTAL VINO PAIS'!I172/1000</f>
        <v>0.57999999999999996</v>
      </c>
      <c r="C313" s="6">
        <f>+'[1]EXP TOTAL VINO PAIS'!I184/1000</f>
        <v>1.1339999999999999</v>
      </c>
      <c r="D313" s="6">
        <f>+'[1]EXP TOTAL VINO PAIS'!I196/1000</f>
        <v>0.88400000000000001</v>
      </c>
      <c r="E313" s="6">
        <f>+'[1]EXP TOTAL VINO PAIS'!I208/1000</f>
        <v>0.71799999999999997</v>
      </c>
      <c r="F313" s="6">
        <f>+'[1]EXP TOTAL VINO PAIS'!I220/1000</f>
        <v>0.503</v>
      </c>
      <c r="G313" s="6">
        <f>+'[1]EXP TOTAL VINO PAIS'!I232/1000</f>
        <v>0.92100000000000004</v>
      </c>
      <c r="H313" s="107">
        <f>+'[1]EXP TOTAL VINO PAIS'!I244/1000</f>
        <v>0.80100000000000005</v>
      </c>
      <c r="I313" s="106">
        <f>+'[1]EXP TOTAL VINO PAIS'!I256/1000</f>
        <v>0.495</v>
      </c>
      <c r="J313" s="93">
        <f t="shared" ref="J313" si="801">+I313/H313-1</f>
        <v>-0.3820224719101124</v>
      </c>
      <c r="K313" s="2"/>
      <c r="L313" s="91" t="s">
        <v>11</v>
      </c>
      <c r="M313" s="106">
        <f>+SUM('[1]EXP TOTAL VINO PAIS'!I161:I172)/1000</f>
        <v>10.5</v>
      </c>
      <c r="N313" s="6">
        <f>+SUM(C312:C313)+SUM(B314:B323)</f>
        <v>17.757999999999999</v>
      </c>
      <c r="O313" s="6">
        <f t="shared" ref="O313" si="802">+SUM(D312:D313)+SUM(C314:C323)</f>
        <v>19.977</v>
      </c>
      <c r="P313" s="6">
        <f>+SUM(E312:E313)+SUM(D314:D323)</f>
        <v>17.843999999999998</v>
      </c>
      <c r="Q313" s="6">
        <f>+SUM(F312:F313)+SUM(E314:E323)</f>
        <v>13.535</v>
      </c>
      <c r="R313" s="107">
        <f>+SUM(G312:G313)+SUM(F314:F323)</f>
        <v>12.994999999999999</v>
      </c>
      <c r="S313" s="107">
        <f>+SUM(H312:H313)+SUM(G314:G323)</f>
        <v>16.931999999999999</v>
      </c>
      <c r="T313" s="107">
        <f>+SUM(I312:I313)+SUM(H314:H323)</f>
        <v>15.403000000000002</v>
      </c>
      <c r="U313" s="119">
        <f t="shared" si="799"/>
        <v>-9.0302386014646574E-2</v>
      </c>
      <c r="V313" s="115">
        <f t="shared" si="800"/>
        <v>-5.0674800626596017E-2</v>
      </c>
    </row>
    <row r="314" spans="1:22" x14ac:dyDescent="0.25">
      <c r="A314" s="91" t="s">
        <v>0</v>
      </c>
      <c r="B314" s="106">
        <f>+'[1]EXP TOTAL VINO PAIS'!I173/1000</f>
        <v>1.177</v>
      </c>
      <c r="C314" s="6">
        <f>+'[1]EXP TOTAL VINO PAIS'!I185/1000</f>
        <v>0.48799999999999999</v>
      </c>
      <c r="D314" s="6">
        <f>+'[1]EXP TOTAL VINO PAIS'!I197/1000</f>
        <v>2.089</v>
      </c>
      <c r="E314" s="6">
        <f>+'[1]EXP TOTAL VINO PAIS'!I209/1000</f>
        <v>0.85599999999999998</v>
      </c>
      <c r="F314" s="6">
        <f>+'[1]EXP TOTAL VINO PAIS'!I221/1000</f>
        <v>0.51900000000000002</v>
      </c>
      <c r="G314" s="6">
        <f>+'[1]EXP TOTAL VINO PAIS'!I233/1000</f>
        <v>1.393</v>
      </c>
      <c r="H314" s="107">
        <f>+'[1]EXP TOTAL VINO PAIS'!I245/1000</f>
        <v>1.048</v>
      </c>
      <c r="I314" s="106">
        <f>+'[1]EXP TOTAL VINO PAIS'!I257/1000</f>
        <v>0.97</v>
      </c>
      <c r="J314" s="93">
        <f t="shared" ref="J314" si="803">+I314/H314-1</f>
        <v>-7.4427480916030575E-2</v>
      </c>
      <c r="K314" s="2"/>
      <c r="L314" s="91" t="s">
        <v>0</v>
      </c>
      <c r="M314" s="106">
        <f>+SUM('[1]EXP TOTAL VINO PAIS'!I162:I173)/1000</f>
        <v>10.866</v>
      </c>
      <c r="N314" s="6">
        <f>+SUM(C312:C314)+SUM(B315:B323)</f>
        <v>17.068999999999999</v>
      </c>
      <c r="O314" s="6">
        <f t="shared" ref="O314" si="804">+SUM(D312:D314)+SUM(C315:C323)</f>
        <v>21.578000000000003</v>
      </c>
      <c r="P314" s="6">
        <f>+SUM(E312:E314)+SUM(D315:D323)</f>
        <v>16.611000000000001</v>
      </c>
      <c r="Q314" s="6">
        <f>+SUM(F312:F314)+SUM(E315:E323)</f>
        <v>13.198000000000002</v>
      </c>
      <c r="R314" s="107">
        <f>+SUM(G312:G314)+SUM(F315:F323)</f>
        <v>13.869</v>
      </c>
      <c r="S314" s="107">
        <f>+SUM(H312:H314)+SUM(G315:G323)</f>
        <v>16.586999999999996</v>
      </c>
      <c r="T314" s="107">
        <f t="shared" ref="T314" si="805">+SUM(I312:I314)+SUM(H315:H323)</f>
        <v>15.324999999999999</v>
      </c>
      <c r="U314" s="119">
        <f>+T314/S314-1</f>
        <v>-7.6083679990353703E-2</v>
      </c>
      <c r="V314" s="115">
        <f>+POWER(T314/O314,0.2)-1</f>
        <v>-6.6148417906273349E-2</v>
      </c>
    </row>
    <row r="315" spans="1:22" x14ac:dyDescent="0.25">
      <c r="A315" s="91" t="s">
        <v>1</v>
      </c>
      <c r="B315" s="106">
        <f>+'[1]EXP TOTAL VINO PAIS'!I174/1000</f>
        <v>1.2170000000000001</v>
      </c>
      <c r="C315" s="6">
        <f>+'[1]EXP TOTAL VINO PAIS'!I186/1000</f>
        <v>1.232</v>
      </c>
      <c r="D315" s="6">
        <f>+'[1]EXP TOTAL VINO PAIS'!I198/1000</f>
        <v>1.55</v>
      </c>
      <c r="E315" s="6">
        <f>+'[1]EXP TOTAL VINO PAIS'!I210/1000</f>
        <v>1.151</v>
      </c>
      <c r="F315" s="6">
        <f>+'[1]EXP TOTAL VINO PAIS'!I222/1000</f>
        <v>0.47599999999999998</v>
      </c>
      <c r="G315" s="6">
        <f>+'[1]EXP TOTAL VINO PAIS'!I234/1000</f>
        <v>1.5489999999999999</v>
      </c>
      <c r="H315" s="107">
        <f>+'[1]EXP TOTAL VINO PAIS'!I246/1000</f>
        <v>1.0960000000000001</v>
      </c>
      <c r="I315" s="106">
        <f>+'[1]EXP TOTAL VINO PAIS'!I258/1000</f>
        <v>0.83399999999999996</v>
      </c>
      <c r="J315" s="93">
        <f t="shared" ref="J315" si="806">+I315/H315-1</f>
        <v>-0.23905109489051102</v>
      </c>
      <c r="K315" s="2"/>
      <c r="L315" s="91" t="s">
        <v>1</v>
      </c>
      <c r="M315" s="106">
        <f>+SUM('[1]EXP TOTAL VINO PAIS'!I163:I174)/1000</f>
        <v>11.316000000000001</v>
      </c>
      <c r="N315" s="6">
        <f>+SUM(C312:C315)+SUM(B316:B323)</f>
        <v>17.084</v>
      </c>
      <c r="O315" s="6">
        <f t="shared" ref="O315" si="807">+SUM(D312:D315)+SUM(C316:C323)</f>
        <v>21.896000000000001</v>
      </c>
      <c r="P315" s="6">
        <f>+SUM(E312:E315)+SUM(D316:D323)</f>
        <v>16.212</v>
      </c>
      <c r="Q315" s="6">
        <f>+SUM(F312:F315)+SUM(E316:E323)</f>
        <v>12.523</v>
      </c>
      <c r="R315" s="107">
        <f>+SUM(G312:G315)+SUM(F316:F323)</f>
        <v>14.942</v>
      </c>
      <c r="S315" s="107">
        <f>+SUM(H312:H315)+SUM(G316:G323)</f>
        <v>16.134</v>
      </c>
      <c r="T315" s="37">
        <f t="shared" ref="T315" si="808">+SUM(I312:I315)+SUM(H316:H323)</f>
        <v>15.062999999999999</v>
      </c>
      <c r="U315" s="78">
        <f>+T315/S315-1</f>
        <v>-6.6381554481219851E-2</v>
      </c>
      <c r="V315" s="7">
        <f>+POWER(T315/O315,0.2)-1</f>
        <v>-7.2082557710545392E-2</v>
      </c>
    </row>
    <row r="316" spans="1:22" x14ac:dyDescent="0.25">
      <c r="A316" s="91" t="s">
        <v>2</v>
      </c>
      <c r="B316" s="106">
        <f>+'[1]EXP TOTAL VINO PAIS'!I175/1000</f>
        <v>1.4379999999999999</v>
      </c>
      <c r="C316" s="6">
        <f>+'[1]EXP TOTAL VINO PAIS'!I187/1000</f>
        <v>2.411</v>
      </c>
      <c r="D316" s="6">
        <f>+'[1]EXP TOTAL VINO PAIS'!I199/1000</f>
        <v>1.2050000000000001</v>
      </c>
      <c r="E316" s="6">
        <f>+'[1]EXP TOTAL VINO PAIS'!I211/1000</f>
        <v>1.167</v>
      </c>
      <c r="F316" s="6">
        <f>+'[1]EXP TOTAL VINO PAIS'!I223/1000</f>
        <v>1.577</v>
      </c>
      <c r="G316" s="6">
        <f>+'[1]EXP TOTAL VINO PAIS'!I235/1000</f>
        <v>2.7360000000000002</v>
      </c>
      <c r="H316" s="107">
        <f>+'[1]EXP TOTAL VINO PAIS'!I247/1000</f>
        <v>1.345</v>
      </c>
      <c r="I316" s="106">
        <f>+'[1]EXP TOTAL VINO PAIS'!I259/1000</f>
        <v>0.57199999999999995</v>
      </c>
      <c r="J316" s="93">
        <f t="shared" ref="J316" si="809">+I316/H316-1</f>
        <v>-0.5747211895910781</v>
      </c>
      <c r="K316" s="2"/>
      <c r="L316" s="91" t="s">
        <v>2</v>
      </c>
      <c r="M316" s="106">
        <f>+SUM('[1]EXP TOTAL VINO PAIS'!I164:I175)/1000</f>
        <v>11.85</v>
      </c>
      <c r="N316" s="6">
        <f>+SUM(C312:C316)+SUM(B317:B323)</f>
        <v>18.057000000000002</v>
      </c>
      <c r="O316" s="6">
        <f t="shared" ref="O316" si="810">+SUM(D312:D316)+SUM(C317:C323)</f>
        <v>20.69</v>
      </c>
      <c r="P316" s="6">
        <f>+SUM(E312:E316)+SUM(D317:D323)</f>
        <v>16.173999999999999</v>
      </c>
      <c r="Q316" s="6">
        <f>+SUM(F312:F316)+SUM(E317:E323)</f>
        <v>12.933</v>
      </c>
      <c r="R316" s="107">
        <f>+SUM(G312:G316)+SUM(F317:F323)</f>
        <v>16.100999999999999</v>
      </c>
      <c r="S316" s="107">
        <f>+SUM(H312:H316)+SUM(G317:G323)</f>
        <v>14.742999999999999</v>
      </c>
      <c r="T316" s="107">
        <f t="shared" ref="T316" si="811">+SUM(I312:I316)+SUM(H317:H323)</f>
        <v>14.29</v>
      </c>
      <c r="U316" s="119">
        <f>+T316/S316-1</f>
        <v>-3.0726446449162226E-2</v>
      </c>
      <c r="V316" s="115">
        <f>+POWER(T316/O316,0.2)-1</f>
        <v>-7.1345114930016496E-2</v>
      </c>
    </row>
    <row r="317" spans="1:22" x14ac:dyDescent="0.25">
      <c r="A317" s="91" t="s">
        <v>3</v>
      </c>
      <c r="B317" s="106">
        <f>+'[1]EXP TOTAL VINO PAIS'!I176/1000</f>
        <v>1.5660000000000001</v>
      </c>
      <c r="C317" s="6">
        <f>+'[1]EXP TOTAL VINO PAIS'!I188/1000</f>
        <v>2.3620000000000001</v>
      </c>
      <c r="D317" s="6">
        <f>+'[1]EXP TOTAL VINO PAIS'!I200/1000</f>
        <v>1.55</v>
      </c>
      <c r="E317" s="6">
        <f>+'[1]EXP TOTAL VINO PAIS'!I212/1000</f>
        <v>1.292</v>
      </c>
      <c r="F317" s="6">
        <f>+'[1]EXP TOTAL VINO PAIS'!I224/1000</f>
        <v>1.9359999999999999</v>
      </c>
      <c r="G317" s="6">
        <f>+'[1]EXP TOTAL VINO PAIS'!I236/1000</f>
        <v>1.0980000000000001</v>
      </c>
      <c r="H317" s="107">
        <f>+'[1]EXP TOTAL VINO PAIS'!I248/1000</f>
        <v>1.4119999999999999</v>
      </c>
      <c r="I317" s="106">
        <f>+'[1]EXP TOTAL VINO PAIS'!I260/1000</f>
        <v>0.79</v>
      </c>
      <c r="J317" s="93">
        <f t="shared" ref="J317" si="812">+I317/H317-1</f>
        <v>-0.44050991501416425</v>
      </c>
      <c r="K317" s="2"/>
      <c r="L317" s="91" t="s">
        <v>3</v>
      </c>
      <c r="M317" s="106">
        <f>+SUM('[1]EXP TOTAL VINO PAIS'!I165:I176)/1000</f>
        <v>11.864000000000001</v>
      </c>
      <c r="N317" s="6">
        <f>+SUM(C312:C317)+SUM(B318:B323)</f>
        <v>18.853000000000002</v>
      </c>
      <c r="O317" s="6">
        <f t="shared" ref="O317" si="813">+SUM(D312:D317)+SUM(C318:C323)</f>
        <v>19.878</v>
      </c>
      <c r="P317" s="6">
        <f>+SUM(E312:E317)+SUM(D318:D323)</f>
        <v>15.916</v>
      </c>
      <c r="Q317" s="6">
        <f>+SUM(F312:F317)+SUM(E318:E323)</f>
        <v>13.577000000000002</v>
      </c>
      <c r="R317" s="107">
        <f>+SUM(G312:G317)+SUM(F318:F323)</f>
        <v>15.263000000000002</v>
      </c>
      <c r="S317" s="107">
        <f>+SUM(H312:H317)+SUM(G318:G323)</f>
        <v>15.056999999999999</v>
      </c>
      <c r="T317" s="107">
        <f t="shared" ref="T317" si="814">+SUM(I312:I317)+SUM(H318:H323)</f>
        <v>13.667999999999999</v>
      </c>
      <c r="U317" s="119">
        <f>+T317/S317-1</f>
        <v>-9.2249452082088013E-2</v>
      </c>
      <c r="V317" s="115">
        <f>+POWER(T317/O317,0.2)-1</f>
        <v>-7.2174174322061524E-2</v>
      </c>
    </row>
    <row r="318" spans="1:22" x14ac:dyDescent="0.25">
      <c r="A318" s="91" t="s">
        <v>4</v>
      </c>
      <c r="B318" s="106">
        <f>+'[1]EXP TOTAL VINO PAIS'!I177/1000</f>
        <v>1.742</v>
      </c>
      <c r="C318" s="6">
        <f>+'[1]EXP TOTAL VINO PAIS'!I189/1000</f>
        <v>2.4580000000000002</v>
      </c>
      <c r="D318" s="6">
        <f>+'[1]EXP TOTAL VINO PAIS'!I201/1000</f>
        <v>2.012</v>
      </c>
      <c r="E318" s="6">
        <f>+'[1]EXP TOTAL VINO PAIS'!I213/1000</f>
        <v>1.444</v>
      </c>
      <c r="F318" s="6">
        <f>+'[1]EXP TOTAL VINO PAIS'!I225/1000</f>
        <v>1.4319999999999999</v>
      </c>
      <c r="G318" s="6">
        <f>+'[1]EXP TOTAL VINO PAIS'!I237/1000</f>
        <v>1.486</v>
      </c>
      <c r="H318" s="107">
        <f>+'[1]EXP TOTAL VINO PAIS'!I249/1000</f>
        <v>3.0579999999999998</v>
      </c>
      <c r="I318" s="106">
        <f>+'[1]EXP TOTAL VINO PAIS'!I261/1000</f>
        <v>0.83099999999999996</v>
      </c>
      <c r="J318" s="93">
        <f t="shared" ref="J318:J319" si="815">+I318/H318-1</f>
        <v>-0.7282537606278614</v>
      </c>
      <c r="K318" s="2"/>
      <c r="L318" s="91" t="s">
        <v>4</v>
      </c>
      <c r="M318" s="106">
        <f>+SUM('[1]EXP TOTAL VINO PAIS'!I166:I177)/1000</f>
        <v>12.494999999999999</v>
      </c>
      <c r="N318" s="6">
        <f>+SUM(C312:C318)+SUM(B319:B323)</f>
        <v>19.569000000000003</v>
      </c>
      <c r="O318" s="6">
        <f t="shared" ref="O318" si="816">+SUM(D312:D318)+SUM(C319:C323)</f>
        <v>19.432000000000002</v>
      </c>
      <c r="P318" s="6">
        <f>+SUM(E312:E318)+SUM(D319:D323)</f>
        <v>15.347999999999999</v>
      </c>
      <c r="Q318" s="6">
        <f>+SUM(F312:F318)+SUM(E319:E323)</f>
        <v>13.565</v>
      </c>
      <c r="R318" s="107">
        <f>+SUM(G312:G318)+SUM(F319:F323)</f>
        <v>15.317000000000002</v>
      </c>
      <c r="S318" s="107">
        <f>+SUM(H312:H318)+SUM(G319:G323)</f>
        <v>16.628999999999998</v>
      </c>
      <c r="T318" s="107">
        <f t="shared" ref="T318" si="817">+SUM(I312:I318)+SUM(H319:H323)</f>
        <v>11.440999999999999</v>
      </c>
      <c r="U318" s="119">
        <f t="shared" ref="U318:U319" si="818">+T318/S318-1</f>
        <v>-0.31198508629502675</v>
      </c>
      <c r="V318" s="115">
        <f t="shared" ref="V318:V319" si="819">+POWER(T318/O318,0.2)-1</f>
        <v>-0.10052458642127327</v>
      </c>
    </row>
    <row r="319" spans="1:22" x14ac:dyDescent="0.25">
      <c r="A319" s="91" t="s">
        <v>5</v>
      </c>
      <c r="B319" s="106">
        <f>+'[1]EXP TOTAL VINO PAIS'!I178/1000</f>
        <v>1.4259999999999999</v>
      </c>
      <c r="C319" s="6">
        <f>+'[1]EXP TOTAL VINO PAIS'!I190/1000</f>
        <v>1.863</v>
      </c>
      <c r="D319" s="6">
        <f>+'[1]EXP TOTAL VINO PAIS'!I202/1000</f>
        <v>0.82199999999999995</v>
      </c>
      <c r="E319" s="6">
        <f>+'[1]EXP TOTAL VINO PAIS'!I214/1000</f>
        <v>0.79</v>
      </c>
      <c r="F319" s="6">
        <f>+'[1]EXP TOTAL VINO PAIS'!I226/1000</f>
        <v>1.43</v>
      </c>
      <c r="G319" s="6">
        <f>+'[1]EXP TOTAL VINO PAIS'!I238/1000</f>
        <v>1.482</v>
      </c>
      <c r="H319" s="107">
        <f>+'[1]EXP TOTAL VINO PAIS'!I250/1000</f>
        <v>1.7450000000000001</v>
      </c>
      <c r="I319" s="106">
        <f>+'[1]EXP TOTAL VINO PAIS'!I262/1000</f>
        <v>0.68899999999999995</v>
      </c>
      <c r="J319" s="93">
        <f t="shared" si="815"/>
        <v>-0.60515759312320916</v>
      </c>
      <c r="K319" s="2"/>
      <c r="L319" s="91" t="s">
        <v>5</v>
      </c>
      <c r="M319" s="106">
        <f>+SUM('[1]EXP TOTAL VINO PAIS'!I167:I178)/1000</f>
        <v>12.984</v>
      </c>
      <c r="N319" s="6">
        <f>+SUM(C312:C319)+SUM(B320:B323)</f>
        <v>20.006</v>
      </c>
      <c r="O319" s="6">
        <f t="shared" ref="O319" si="820">+SUM(D312:D319)+SUM(C320:C323)</f>
        <v>18.390999999999998</v>
      </c>
      <c r="P319" s="6">
        <f>+SUM(E312:E319)+SUM(D320:D323)</f>
        <v>15.315999999999999</v>
      </c>
      <c r="Q319" s="6">
        <f>+SUM(F312:F319)+SUM(E320:E323)</f>
        <v>14.205</v>
      </c>
      <c r="R319" s="107">
        <f>+SUM(G312:G319)+SUM(F320:F323)</f>
        <v>15.369</v>
      </c>
      <c r="S319" s="107">
        <f>+SUM(H312:H319)+SUM(G320:G323)</f>
        <v>16.891999999999999</v>
      </c>
      <c r="T319" s="107">
        <f t="shared" ref="T319" si="821">+SUM(I312:I319)+SUM(H320:H323)</f>
        <v>10.384999999999998</v>
      </c>
      <c r="U319" s="119">
        <f t="shared" si="818"/>
        <v>-0.38521193464361836</v>
      </c>
      <c r="V319" s="115">
        <f t="shared" si="819"/>
        <v>-0.10800949532123927</v>
      </c>
    </row>
    <row r="320" spans="1:22" x14ac:dyDescent="0.25">
      <c r="A320" s="91" t="s">
        <v>6</v>
      </c>
      <c r="B320" s="106">
        <f>+'[1]EXP TOTAL VINO PAIS'!I179/1000</f>
        <v>1.7070000000000001</v>
      </c>
      <c r="C320" s="6">
        <f>+'[1]EXP TOTAL VINO PAIS'!I191/1000</f>
        <v>1.9770000000000001</v>
      </c>
      <c r="D320" s="6">
        <f>+'[1]EXP TOTAL VINO PAIS'!I203/1000</f>
        <v>1.87</v>
      </c>
      <c r="E320" s="6">
        <f>+'[1]EXP TOTAL VINO PAIS'!I215/1000</f>
        <v>1.4770000000000001</v>
      </c>
      <c r="F320" s="6">
        <f>+'[1]EXP TOTAL VINO PAIS'!I227/1000</f>
        <v>1.127</v>
      </c>
      <c r="G320" s="6">
        <f>+'[1]EXP TOTAL VINO PAIS'!I239/1000</f>
        <v>1.2669999999999999</v>
      </c>
      <c r="H320" s="107">
        <f>+'[1]EXP TOTAL VINO PAIS'!I251/1000</f>
        <v>1.1659999999999999</v>
      </c>
      <c r="I320" s="106"/>
      <c r="J320" s="93"/>
      <c r="K320" s="2"/>
      <c r="L320" s="91" t="s">
        <v>6</v>
      </c>
      <c r="M320" s="106">
        <f>+SUM('[1]EXP TOTAL VINO PAIS'!I168:I179)/1000</f>
        <v>13.502000000000001</v>
      </c>
      <c r="N320" s="6">
        <f>+SUM(C312:C320)+SUM(B321:B323)</f>
        <v>20.276</v>
      </c>
      <c r="O320" s="6">
        <f t="shared" ref="O320" si="822">+SUM(D312:D320)+SUM(C321:C323)</f>
        <v>18.283999999999999</v>
      </c>
      <c r="P320" s="6">
        <f>+SUM(E312:E320)+SUM(D321:D323)</f>
        <v>14.922999999999998</v>
      </c>
      <c r="Q320" s="6">
        <f>+SUM(F312:F320)+SUM(E321:E323)</f>
        <v>13.855</v>
      </c>
      <c r="R320" s="107">
        <f>+SUM(G312:G320)+SUM(F321:F323)</f>
        <v>15.509</v>
      </c>
      <c r="S320" s="107">
        <f>+SUM(H312:H320)+SUM(G321:G323)</f>
        <v>16.791</v>
      </c>
      <c r="T320" s="107"/>
      <c r="U320" s="119"/>
      <c r="V320" s="115"/>
    </row>
    <row r="321" spans="1:22" x14ac:dyDescent="0.25">
      <c r="A321" s="91" t="s">
        <v>7</v>
      </c>
      <c r="B321" s="106">
        <f>+'[1]EXP TOTAL VINO PAIS'!I180/1000</f>
        <v>1.9139999999999999</v>
      </c>
      <c r="C321" s="6">
        <f>+'[1]EXP TOTAL VINO PAIS'!I192/1000</f>
        <v>1.377</v>
      </c>
      <c r="D321" s="6">
        <f>+'[1]EXP TOTAL VINO PAIS'!I204/1000</f>
        <v>1.782</v>
      </c>
      <c r="E321" s="6">
        <f>+'[1]EXP TOTAL VINO PAIS'!I216/1000</f>
        <v>1.0780000000000001</v>
      </c>
      <c r="F321" s="6">
        <f>+'[1]EXP TOTAL VINO PAIS'!I228/1000</f>
        <v>1.33</v>
      </c>
      <c r="G321" s="6">
        <f>+'[1]EXP TOTAL VINO PAIS'!I240/1000</f>
        <v>1.6719999999999999</v>
      </c>
      <c r="H321" s="107">
        <f>+'[1]EXP TOTAL VINO PAIS'!I252/1000</f>
        <v>0.77500000000000002</v>
      </c>
      <c r="I321" s="106"/>
      <c r="J321" s="93"/>
      <c r="K321" s="2"/>
      <c r="L321" s="91" t="s">
        <v>7</v>
      </c>
      <c r="M321" s="106">
        <f>+SUM('[1]EXP TOTAL VINO PAIS'!I169:I180)/1000</f>
        <v>14.621</v>
      </c>
      <c r="N321" s="6">
        <f>+SUM(C312:C321)+SUM(B322:B323)</f>
        <v>19.738999999999997</v>
      </c>
      <c r="O321" s="6">
        <f t="shared" ref="O321" si="823">+SUM(D312:D321)+SUM(C322:C323)</f>
        <v>18.689</v>
      </c>
      <c r="P321" s="6">
        <f>+SUM(E312:E321)+SUM(D322:D323)</f>
        <v>14.218999999999998</v>
      </c>
      <c r="Q321" s="6">
        <f>+SUM(F312:F321)+SUM(E322:E323)</f>
        <v>14.106999999999999</v>
      </c>
      <c r="R321" s="107">
        <f>+SUM(G312:G321)+SUM(F322:F323)</f>
        <v>15.851000000000001</v>
      </c>
      <c r="S321" s="107">
        <f>+SUM(H312:H321)+SUM(G322:G323)</f>
        <v>15.893999999999998</v>
      </c>
      <c r="T321" s="107"/>
      <c r="U321" s="119"/>
      <c r="V321" s="115"/>
    </row>
    <row r="322" spans="1:22" x14ac:dyDescent="0.25">
      <c r="A322" s="91" t="s">
        <v>8</v>
      </c>
      <c r="B322" s="106">
        <f>+'[1]EXP TOTAL VINO PAIS'!I181/1000</f>
        <v>1.609</v>
      </c>
      <c r="C322" s="6">
        <f>+'[1]EXP TOTAL VINO PAIS'!I193/1000</f>
        <v>1.637</v>
      </c>
      <c r="D322" s="6">
        <f>+'[1]EXP TOTAL VINO PAIS'!I205/1000</f>
        <v>2.1640000000000001</v>
      </c>
      <c r="E322" s="6">
        <f>+'[1]EXP TOTAL VINO PAIS'!I217/1000</f>
        <v>1.643</v>
      </c>
      <c r="F322" s="6">
        <f>+'[1]EXP TOTAL VINO PAIS'!I229/1000</f>
        <v>1.145</v>
      </c>
      <c r="G322" s="6">
        <f>+'[1]EXP TOTAL VINO PAIS'!I241/1000</f>
        <v>1.02</v>
      </c>
      <c r="H322" s="107">
        <f>+'[1]EXP TOTAL VINO PAIS'!I253/1000</f>
        <v>0.61899999999999999</v>
      </c>
      <c r="I322" s="106"/>
      <c r="J322" s="93"/>
      <c r="K322" s="2"/>
      <c r="L322" s="91" t="s">
        <v>8</v>
      </c>
      <c r="M322" s="106">
        <f>+SUM('[1]EXP TOTAL VINO PAIS'!I170:I181)/1000</f>
        <v>15.321</v>
      </c>
      <c r="N322" s="6">
        <f>+SUM(C312:C322)+SUM(B323)</f>
        <v>19.766999999999999</v>
      </c>
      <c r="O322" s="6">
        <f t="shared" ref="O322" si="824">+SUM(D312:D322)+SUM(C323)</f>
        <v>19.216000000000001</v>
      </c>
      <c r="P322" s="6">
        <f>+SUM(E312:E322)+SUM(D323)</f>
        <v>13.697999999999999</v>
      </c>
      <c r="Q322" s="6">
        <f>+SUM(F312:F322)+SUM(E323)</f>
        <v>13.609</v>
      </c>
      <c r="R322" s="107">
        <f>+SUM(G312:G322)+SUM(F323)</f>
        <v>15.726000000000001</v>
      </c>
      <c r="S322" s="107">
        <f>+SUM(H312:H322)+SUM(G323)</f>
        <v>15.492999999999999</v>
      </c>
      <c r="T322" s="107"/>
      <c r="U322" s="119"/>
      <c r="V322" s="115"/>
    </row>
    <row r="323" spans="1:22" x14ac:dyDescent="0.25">
      <c r="A323" s="91" t="s">
        <v>9</v>
      </c>
      <c r="B323" s="106">
        <f>+'[1]EXP TOTAL VINO PAIS'!I182/1000</f>
        <v>1.59</v>
      </c>
      <c r="C323" s="6">
        <f>+'[1]EXP TOTAL VINO PAIS'!I194/1000</f>
        <v>2.0760000000000001</v>
      </c>
      <c r="D323" s="6">
        <f>+'[1]EXP TOTAL VINO PAIS'!I206/1000</f>
        <v>1.071</v>
      </c>
      <c r="E323" s="6">
        <f>+'[1]EXP TOTAL VINO PAIS'!I218/1000</f>
        <v>1.528</v>
      </c>
      <c r="F323" s="6">
        <f>+'[1]EXP TOTAL VINO PAIS'!I230/1000</f>
        <v>0.64700000000000002</v>
      </c>
      <c r="G323" s="6">
        <f>+'[1]EXP TOTAL VINO PAIS'!I242/1000</f>
        <v>1.5940000000000001</v>
      </c>
      <c r="H323" s="107">
        <f>+'[1]EXP TOTAL VINO PAIS'!I254/1000</f>
        <v>1.304</v>
      </c>
      <c r="I323" s="106"/>
      <c r="J323" s="93"/>
      <c r="K323" s="2"/>
      <c r="L323" s="91" t="s">
        <v>9</v>
      </c>
      <c r="M323" s="106">
        <f>+SUM('[1]EXP TOTAL VINO PAIS'!I171:I182)/1000</f>
        <v>16.401</v>
      </c>
      <c r="N323" s="6">
        <f>+SUM(C312:C323)</f>
        <v>20.253</v>
      </c>
      <c r="O323" s="6">
        <f t="shared" ref="O323" si="825">+SUM(D312:D323)</f>
        <v>18.211000000000002</v>
      </c>
      <c r="P323" s="6">
        <f>+SUM(E312:E323)</f>
        <v>14.154999999999999</v>
      </c>
      <c r="Q323" s="6">
        <f>+SUM(F312:F323)</f>
        <v>12.728</v>
      </c>
      <c r="R323" s="107">
        <f>+SUM(G312:G323)</f>
        <v>16.673000000000002</v>
      </c>
      <c r="S323" s="107">
        <f>+SUM(H312:H323)</f>
        <v>15.202999999999999</v>
      </c>
      <c r="T323" s="107"/>
      <c r="U323" s="119"/>
      <c r="V323" s="115"/>
    </row>
    <row r="324" spans="1:22" ht="25.5" x14ac:dyDescent="0.25">
      <c r="A324" s="94" t="s">
        <v>13</v>
      </c>
      <c r="B324" s="108">
        <f>SUM(B312:B323)</f>
        <v>16.401000000000003</v>
      </c>
      <c r="C324" s="85">
        <f t="shared" ref="C324:F324" si="826">SUM(C312:C323)</f>
        <v>20.253</v>
      </c>
      <c r="D324" s="85">
        <f t="shared" si="826"/>
        <v>18.211000000000002</v>
      </c>
      <c r="E324" s="85">
        <f t="shared" si="826"/>
        <v>14.154999999999999</v>
      </c>
      <c r="F324" s="85">
        <f t="shared" si="826"/>
        <v>12.728</v>
      </c>
      <c r="G324" s="85">
        <f t="shared" ref="G324" si="827">SUM(G312:G323)</f>
        <v>16.673000000000002</v>
      </c>
      <c r="H324" s="109">
        <f t="shared" ref="H324" si="828">SUM(H312:H323)</f>
        <v>15.202999999999999</v>
      </c>
      <c r="I324" s="108"/>
      <c r="J324" s="96"/>
      <c r="K324" s="3"/>
      <c r="L324" s="94" t="s">
        <v>14</v>
      </c>
      <c r="M324" s="108">
        <f t="shared" ref="M324" si="829">+AVERAGE(M312:M323)</f>
        <v>12.674083333333334</v>
      </c>
      <c r="N324" s="85">
        <f>+AVERAGE(N312:N323)</f>
        <v>18.802916666666672</v>
      </c>
      <c r="O324" s="85">
        <f t="shared" ref="O324:T324" si="830">+AVERAGE(O312:O323)</f>
        <v>19.705749999999998</v>
      </c>
      <c r="P324" s="85">
        <f t="shared" si="830"/>
        <v>15.702166666666665</v>
      </c>
      <c r="Q324" s="85">
        <f t="shared" si="830"/>
        <v>13.465416666666668</v>
      </c>
      <c r="R324" s="109">
        <f t="shared" si="830"/>
        <v>15.016</v>
      </c>
      <c r="S324" s="109">
        <f t="shared" si="830"/>
        <v>16.117249999999999</v>
      </c>
      <c r="T324" s="109">
        <f t="shared" si="830"/>
        <v>13.910499999999999</v>
      </c>
      <c r="U324" s="121">
        <f t="shared" ref="U324" si="831">+T324/S324-1</f>
        <v>-0.13691851897811347</v>
      </c>
      <c r="V324" s="178">
        <f t="shared" ref="V324" si="832">+POWER(T324/O324,0.2)-1</f>
        <v>-6.7282866969902932E-2</v>
      </c>
    </row>
    <row r="325" spans="1:22" ht="25.5" x14ac:dyDescent="0.25">
      <c r="A325" s="97" t="s">
        <v>15</v>
      </c>
      <c r="B325" s="110">
        <f t="shared" ref="B325:G325" si="833">+B324/B$360</f>
        <v>2.0078939700744102E-2</v>
      </c>
      <c r="C325" s="86">
        <f t="shared" si="833"/>
        <v>2.5130098793189448E-2</v>
      </c>
      <c r="D325" s="86">
        <f t="shared" si="833"/>
        <v>2.2093756824303014E-2</v>
      </c>
      <c r="E325" s="86">
        <f t="shared" si="833"/>
        <v>1.7780563601785718E-2</v>
      </c>
      <c r="F325" s="86">
        <f t="shared" si="833"/>
        <v>1.631410026352758E-2</v>
      </c>
      <c r="G325" s="86">
        <f t="shared" si="833"/>
        <v>2.01751668659216E-2</v>
      </c>
      <c r="H325" s="111">
        <f t="shared" ref="H325" si="834">+H324/H$360</f>
        <v>1.9304416283617339E-2</v>
      </c>
      <c r="I325" s="110"/>
      <c r="J325" s="99"/>
      <c r="K325" s="3"/>
      <c r="L325" s="97" t="s">
        <v>15</v>
      </c>
      <c r="M325" s="110">
        <f t="shared" ref="M325:T325" si="835">+M324/M$360</f>
        <v>1.7204075608958761E-2</v>
      </c>
      <c r="N325" s="86">
        <f t="shared" si="835"/>
        <v>2.3197465864353513E-2</v>
      </c>
      <c r="O325" s="86">
        <f t="shared" si="835"/>
        <v>2.4325376092355137E-2</v>
      </c>
      <c r="P325" s="86">
        <f t="shared" si="835"/>
        <v>1.9219019879557025E-2</v>
      </c>
      <c r="Q325" s="86">
        <f t="shared" si="835"/>
        <v>1.7128344550825767E-2</v>
      </c>
      <c r="R325" s="111">
        <f t="shared" si="835"/>
        <v>1.8726418163062589E-2</v>
      </c>
      <c r="S325" s="111">
        <f t="shared" si="835"/>
        <v>1.9692125674792341E-2</v>
      </c>
      <c r="T325" s="111">
        <f t="shared" si="835"/>
        <v>1.8790615431322665E-2</v>
      </c>
      <c r="U325" s="120"/>
      <c r="V325" s="116"/>
    </row>
    <row r="326" spans="1:22" ht="26.25" thickBot="1" x14ac:dyDescent="0.3">
      <c r="A326" s="100" t="s">
        <v>12</v>
      </c>
      <c r="B326" s="112"/>
      <c r="C326" s="87">
        <f>+C324/B324-1</f>
        <v>0.23486372782147402</v>
      </c>
      <c r="D326" s="87">
        <f t="shared" ref="D326:H326" si="836">+D324/C324-1</f>
        <v>-0.10082456919962468</v>
      </c>
      <c r="E326" s="87">
        <f t="shared" si="836"/>
        <v>-0.22272253033880629</v>
      </c>
      <c r="F326" s="87">
        <f t="shared" si="836"/>
        <v>-0.10081243376898619</v>
      </c>
      <c r="G326" s="87">
        <f t="shared" si="836"/>
        <v>0.30994657448145846</v>
      </c>
      <c r="H326" s="113">
        <f t="shared" si="836"/>
        <v>-8.8166496731242217E-2</v>
      </c>
      <c r="I326" s="204"/>
      <c r="J326" s="103"/>
      <c r="K326" s="2"/>
      <c r="L326" s="100" t="s">
        <v>12</v>
      </c>
      <c r="M326" s="112"/>
      <c r="N326" s="87">
        <f>+N324/M324-1</f>
        <v>0.48357211895666397</v>
      </c>
      <c r="O326" s="87">
        <f t="shared" ref="O326" si="837">+O324/N324-1</f>
        <v>4.8015600416601689E-2</v>
      </c>
      <c r="P326" s="87">
        <f t="shared" ref="P326" si="838">+P324/O324-1</f>
        <v>-0.2031682799859601</v>
      </c>
      <c r="Q326" s="87">
        <f t="shared" ref="Q326" si="839">+Q324/P324-1</f>
        <v>-0.14244849436914209</v>
      </c>
      <c r="R326" s="113">
        <f t="shared" ref="R326" si="840">+R324/Q324-1</f>
        <v>0.1151530154407896</v>
      </c>
      <c r="S326" s="113">
        <f t="shared" ref="S326" si="841">+S324/R324-1</f>
        <v>7.3338438998401534E-2</v>
      </c>
      <c r="T326" s="113">
        <f t="shared" ref="T326" si="842">+T324/S324-1</f>
        <v>-0.13691851897811347</v>
      </c>
      <c r="U326" s="101"/>
      <c r="V326" s="117"/>
    </row>
    <row r="327" spans="1:22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2" ht="15.75" thickBot="1" x14ac:dyDescent="0.3">
      <c r="A328" s="284" t="s">
        <v>135</v>
      </c>
      <c r="B328" s="285"/>
      <c r="C328" s="285"/>
      <c r="D328" s="285"/>
      <c r="E328" s="285"/>
      <c r="F328" s="285"/>
      <c r="G328" s="285"/>
      <c r="H328" s="285"/>
      <c r="I328" s="285"/>
      <c r="J328" s="286"/>
      <c r="K328" s="2"/>
      <c r="L328" s="284" t="s">
        <v>136</v>
      </c>
      <c r="M328" s="285"/>
      <c r="N328" s="285"/>
      <c r="O328" s="285"/>
      <c r="P328" s="285"/>
      <c r="Q328" s="285"/>
      <c r="R328" s="285"/>
      <c r="S328" s="285"/>
      <c r="T328" s="285"/>
      <c r="U328" s="285"/>
      <c r="V328" s="286"/>
    </row>
    <row r="329" spans="1:22" ht="38.25" x14ac:dyDescent="0.25">
      <c r="A329" s="88"/>
      <c r="B329" s="104">
        <v>2016</v>
      </c>
      <c r="C329" s="84">
        <f>+B329+1</f>
        <v>2017</v>
      </c>
      <c r="D329" s="84">
        <f t="shared" ref="D329" si="843">+C329+1</f>
        <v>2018</v>
      </c>
      <c r="E329" s="84">
        <f t="shared" ref="E329" si="844">+D329+1</f>
        <v>2019</v>
      </c>
      <c r="F329" s="84">
        <f t="shared" ref="F329" si="845">+E329+1</f>
        <v>2020</v>
      </c>
      <c r="G329" s="84">
        <f t="shared" ref="G329" si="846">+F329+1</f>
        <v>2021</v>
      </c>
      <c r="H329" s="105">
        <v>2022</v>
      </c>
      <c r="I329" s="104">
        <v>2023</v>
      </c>
      <c r="J329" s="90" t="s">
        <v>16</v>
      </c>
      <c r="K329" s="2"/>
      <c r="L329" s="88"/>
      <c r="M329" s="104">
        <v>2016</v>
      </c>
      <c r="N329" s="84">
        <f>+M329+1</f>
        <v>2017</v>
      </c>
      <c r="O329" s="84">
        <f t="shared" ref="O329" si="847">+N329+1</f>
        <v>2018</v>
      </c>
      <c r="P329" s="84">
        <f t="shared" ref="P329" si="848">+O329+1</f>
        <v>2019</v>
      </c>
      <c r="Q329" s="84">
        <f t="shared" ref="Q329" si="849">+P329+1</f>
        <v>2020</v>
      </c>
      <c r="R329" s="105">
        <f t="shared" ref="R329" si="850">+Q329+1</f>
        <v>2021</v>
      </c>
      <c r="S329" s="89">
        <v>2022</v>
      </c>
      <c r="T329" s="89">
        <v>2023</v>
      </c>
      <c r="U329" s="118" t="s">
        <v>16</v>
      </c>
      <c r="V329" s="114" t="s">
        <v>21</v>
      </c>
    </row>
    <row r="330" spans="1:22" x14ac:dyDescent="0.25">
      <c r="A330" s="91" t="s">
        <v>10</v>
      </c>
      <c r="B330" s="106">
        <f>+'[1]EXP TOTAL VINO PAIS'!J171/1000</f>
        <v>0.624</v>
      </c>
      <c r="C330" s="6">
        <f>+'[1]EXP TOTAL VINO PAIS'!J195/1000</f>
        <v>0.94799999999999995</v>
      </c>
      <c r="D330" s="6">
        <f>+'[1]EXP TOTAL VINO PAIS'!J195/1000</f>
        <v>0.94799999999999995</v>
      </c>
      <c r="E330" s="6">
        <f>+'[1]EXP TOTAL VINO PAIS'!J207/1000</f>
        <v>0.64500000000000002</v>
      </c>
      <c r="F330" s="6">
        <f>+'[1]EXP TOTAL VINO PAIS'!J219/1000</f>
        <v>0.99399999999999999</v>
      </c>
      <c r="G330" s="6">
        <f>+'[1]EXP TOTAL VINO PAIS'!J231/1000</f>
        <v>1.778</v>
      </c>
      <c r="H330" s="107">
        <f>+'[1]EXP TOTAL VINO PAIS'!J243/1000</f>
        <v>0.65</v>
      </c>
      <c r="I330" s="106">
        <f>+'[1]EXP TOTAL VINO PAIS'!J255/1000</f>
        <v>1.159</v>
      </c>
      <c r="J330" s="93">
        <f>+I330/H330-1</f>
        <v>0.783076923076923</v>
      </c>
      <c r="K330" s="2"/>
      <c r="L330" s="91" t="s">
        <v>10</v>
      </c>
      <c r="M330" s="106">
        <f>+SUM('[1]EXP TOTAL VINO PAIS'!J160:J171)/1000</f>
        <v>15.834</v>
      </c>
      <c r="N330" s="6">
        <f>+SUM(C330)+SUM(B331:B341)</f>
        <v>14.999000000000001</v>
      </c>
      <c r="O330" s="6">
        <f t="shared" ref="O330" si="851">+SUM(D330)+SUM(C331:C341)</f>
        <v>16.618000000000002</v>
      </c>
      <c r="P330" s="6">
        <f>+SUM(E330)+SUM(D331:D341)</f>
        <v>16.315000000000001</v>
      </c>
      <c r="Q330" s="6">
        <f>+SUM(F330)+SUM(E331:E341)</f>
        <v>13.053000000000001</v>
      </c>
      <c r="R330" s="107">
        <f>+SUM(G330)+SUM(F331:F341)</f>
        <v>12.303000000000001</v>
      </c>
      <c r="S330" s="107">
        <f>+SUM(H330)+SUM(G331:G341)</f>
        <v>14.052</v>
      </c>
      <c r="T330" s="107">
        <f>+SUM(I330)+SUM(H331:H341)</f>
        <v>11.45</v>
      </c>
      <c r="U330" s="119">
        <f t="shared" ref="U330:U331" si="852">+T330/S330-1</f>
        <v>-0.18516937090805585</v>
      </c>
      <c r="V330" s="115">
        <f t="shared" ref="V330:V331" si="853">+POWER(T330/O330,0.2)-1</f>
        <v>-7.1791916153531532E-2</v>
      </c>
    </row>
    <row r="331" spans="1:22" x14ac:dyDescent="0.25">
      <c r="A331" s="91" t="s">
        <v>11</v>
      </c>
      <c r="B331" s="106">
        <f>+'[1]EXP TOTAL VINO PAIS'!J172/1000</f>
        <v>1.113</v>
      </c>
      <c r="C331" s="6">
        <f>+'[1]EXP TOTAL VINO PAIS'!J196/1000</f>
        <v>1.0940000000000001</v>
      </c>
      <c r="D331" s="6">
        <f>+'[1]EXP TOTAL VINO PAIS'!J196/1000</f>
        <v>1.0940000000000001</v>
      </c>
      <c r="E331" s="6">
        <f>+'[1]EXP TOTAL VINO PAIS'!J208/1000</f>
        <v>0.87</v>
      </c>
      <c r="F331" s="6">
        <f>+'[1]EXP TOTAL VINO PAIS'!J220/1000</f>
        <v>0.88</v>
      </c>
      <c r="G331" s="6">
        <f>+'[1]EXP TOTAL VINO PAIS'!J232/1000</f>
        <v>1.194</v>
      </c>
      <c r="H331" s="107">
        <f>+'[1]EXP TOTAL VINO PAIS'!J244/1000</f>
        <v>1.3939999999999999</v>
      </c>
      <c r="I331" s="106">
        <f>+'[1]EXP TOTAL VINO PAIS'!J256/1000</f>
        <v>0.77400000000000002</v>
      </c>
      <c r="J331" s="93">
        <f t="shared" ref="J331" si="854">+I331/H331-1</f>
        <v>-0.44476327116212333</v>
      </c>
      <c r="K331" s="2"/>
      <c r="L331" s="91" t="s">
        <v>11</v>
      </c>
      <c r="M331" s="106">
        <f>+SUM('[1]EXP TOTAL VINO PAIS'!J161:J172)/1000</f>
        <v>15.170999999999999</v>
      </c>
      <c r="N331" s="6">
        <f>+SUM(C330:C331)+SUM(B332:B341)</f>
        <v>14.98</v>
      </c>
      <c r="O331" s="6">
        <f t="shared" ref="O331" si="855">+SUM(D330:D331)+SUM(C332:C341)</f>
        <v>16.618000000000002</v>
      </c>
      <c r="P331" s="6">
        <f>+SUM(E330:E331)+SUM(D332:D341)</f>
        <v>16.091000000000001</v>
      </c>
      <c r="Q331" s="6">
        <f>+SUM(F330:F331)+SUM(E332:E341)</f>
        <v>13.063000000000001</v>
      </c>
      <c r="R331" s="107">
        <f>+SUM(G330:G331)+SUM(F332:F341)</f>
        <v>12.616999999999999</v>
      </c>
      <c r="S331" s="107">
        <f>+SUM(H330:H331)+SUM(G332:G341)</f>
        <v>14.252000000000001</v>
      </c>
      <c r="T331" s="107">
        <f>+SUM(I330:I331)+SUM(H332:H341)</f>
        <v>10.83</v>
      </c>
      <c r="U331" s="119">
        <f t="shared" si="852"/>
        <v>-0.24010665169800738</v>
      </c>
      <c r="V331" s="115">
        <f t="shared" si="853"/>
        <v>-8.2069204019990516E-2</v>
      </c>
    </row>
    <row r="332" spans="1:22" x14ac:dyDescent="0.25">
      <c r="A332" s="91" t="s">
        <v>0</v>
      </c>
      <c r="B332" s="106">
        <f>+'[1]EXP TOTAL VINO PAIS'!J173/1000</f>
        <v>1.7490000000000001</v>
      </c>
      <c r="C332" s="6">
        <f>+'[1]EXP TOTAL VINO PAIS'!J197/1000</f>
        <v>2.298</v>
      </c>
      <c r="D332" s="6">
        <f>+'[1]EXP TOTAL VINO PAIS'!J197/1000</f>
        <v>2.298</v>
      </c>
      <c r="E332" s="6">
        <f>+'[1]EXP TOTAL VINO PAIS'!J209/1000</f>
        <v>0.90200000000000002</v>
      </c>
      <c r="F332" s="6">
        <f>+'[1]EXP TOTAL VINO PAIS'!J221/1000</f>
        <v>0.46700000000000003</v>
      </c>
      <c r="G332" s="6">
        <f>+'[1]EXP TOTAL VINO PAIS'!J233/1000</f>
        <v>0.95</v>
      </c>
      <c r="H332" s="107">
        <f>+'[1]EXP TOTAL VINO PAIS'!J245/1000</f>
        <v>0.45800000000000002</v>
      </c>
      <c r="I332" s="106">
        <f>+'[1]EXP TOTAL VINO PAIS'!J257/1000</f>
        <v>0.97399999999999998</v>
      </c>
      <c r="J332" s="93">
        <f t="shared" ref="J332" si="856">+I332/H332-1</f>
        <v>1.1266375545851526</v>
      </c>
      <c r="K332" s="2"/>
      <c r="L332" s="91" t="s">
        <v>0</v>
      </c>
      <c r="M332" s="106">
        <f>+SUM('[1]EXP TOTAL VINO PAIS'!J162:J173)/1000</f>
        <v>15.206</v>
      </c>
      <c r="N332" s="6">
        <f>+SUM(C330:C332)+SUM(B333:B341)</f>
        <v>15.528999999999998</v>
      </c>
      <c r="O332" s="6">
        <f t="shared" ref="O332" si="857">+SUM(D330:D332)+SUM(C333:C341)</f>
        <v>16.618000000000002</v>
      </c>
      <c r="P332" s="6">
        <f>+SUM(E330:E332)+SUM(D333:D341)</f>
        <v>14.695</v>
      </c>
      <c r="Q332" s="6">
        <f>+SUM(F330:F332)+SUM(E333:E341)</f>
        <v>12.628</v>
      </c>
      <c r="R332" s="107">
        <f>+SUM(G330:G332)+SUM(F333:F341)</f>
        <v>13.099999999999998</v>
      </c>
      <c r="S332" s="107">
        <f>+SUM(H330:H332)+SUM(G333:G341)</f>
        <v>13.760000000000002</v>
      </c>
      <c r="T332" s="107">
        <f t="shared" ref="T332" si="858">+SUM(I330:I332)+SUM(H333:H341)</f>
        <v>11.346</v>
      </c>
      <c r="U332" s="119">
        <f>+T332/S332-1</f>
        <v>-0.17543604651162803</v>
      </c>
      <c r="V332" s="115">
        <f>+POWER(T332/O332,0.2)-1</f>
        <v>-7.3484253082337858E-2</v>
      </c>
    </row>
    <row r="333" spans="1:22" x14ac:dyDescent="0.25">
      <c r="A333" s="91" t="s">
        <v>1</v>
      </c>
      <c r="B333" s="106">
        <f>+'[1]EXP TOTAL VINO PAIS'!J174/1000</f>
        <v>1.452</v>
      </c>
      <c r="C333" s="6">
        <f>+'[1]EXP TOTAL VINO PAIS'!J198/1000</f>
        <v>0.997</v>
      </c>
      <c r="D333" s="6">
        <f>+'[1]EXP TOTAL VINO PAIS'!J198/1000</f>
        <v>0.997</v>
      </c>
      <c r="E333" s="6">
        <f>+'[1]EXP TOTAL VINO PAIS'!J210/1000</f>
        <v>0.81399999999999995</v>
      </c>
      <c r="F333" s="6">
        <f>+'[1]EXP TOTAL VINO PAIS'!J222/1000</f>
        <v>0.79200000000000004</v>
      </c>
      <c r="G333" s="6">
        <f>+'[1]EXP TOTAL VINO PAIS'!J234/1000</f>
        <v>0.85899999999999999</v>
      </c>
      <c r="H333" s="107">
        <f>+'[1]EXP TOTAL VINO PAIS'!J246/1000</f>
        <v>1.022</v>
      </c>
      <c r="I333" s="106">
        <f>+'[1]EXP TOTAL VINO PAIS'!J258/1000</f>
        <v>0.314</v>
      </c>
      <c r="J333" s="93">
        <f t="shared" ref="J333" si="859">+I333/H333-1</f>
        <v>-0.6927592954990216</v>
      </c>
      <c r="K333" s="2"/>
      <c r="L333" s="91" t="s">
        <v>1</v>
      </c>
      <c r="M333" s="106">
        <f>+SUM('[1]EXP TOTAL VINO PAIS'!J163:J174)/1000</f>
        <v>15.837999999999999</v>
      </c>
      <c r="N333" s="6">
        <f>+SUM(C330:C333)+SUM(B334:B341)</f>
        <v>15.074</v>
      </c>
      <c r="O333" s="6">
        <f t="shared" ref="O333" si="860">+SUM(D330:D333)+SUM(C334:C341)</f>
        <v>16.617999999999999</v>
      </c>
      <c r="P333" s="6">
        <f>+SUM(E330:E333)+SUM(D334:D341)</f>
        <v>14.511999999999999</v>
      </c>
      <c r="Q333" s="6">
        <f>+SUM(F330:F333)+SUM(E334:E341)</f>
        <v>12.605999999999998</v>
      </c>
      <c r="R333" s="107">
        <f>+SUM(G330:G333)+SUM(F334:F341)</f>
        <v>13.166999999999998</v>
      </c>
      <c r="S333" s="107">
        <f>+SUM(H330:H333)+SUM(G334:G341)</f>
        <v>13.922999999999998</v>
      </c>
      <c r="T333" s="37">
        <f t="shared" ref="T333" si="861">+SUM(I330:I333)+SUM(H334:H341)</f>
        <v>10.638</v>
      </c>
      <c r="U333" s="78">
        <f>+T333/S333-1</f>
        <v>-0.23594053005817706</v>
      </c>
      <c r="V333" s="7">
        <f>+POWER(T333/O333,0.2)-1</f>
        <v>-8.5347246203948735E-2</v>
      </c>
    </row>
    <row r="334" spans="1:22" x14ac:dyDescent="0.25">
      <c r="A334" s="91" t="s">
        <v>2</v>
      </c>
      <c r="B334" s="106">
        <f>+'[1]EXP TOTAL VINO PAIS'!J175/1000</f>
        <v>1.0469999999999999</v>
      </c>
      <c r="C334" s="6">
        <f>+'[1]EXP TOTAL VINO PAIS'!J199/1000</f>
        <v>0.92700000000000005</v>
      </c>
      <c r="D334" s="6">
        <f>+'[1]EXP TOTAL VINO PAIS'!J199/1000</f>
        <v>0.92700000000000005</v>
      </c>
      <c r="E334" s="6">
        <f>+'[1]EXP TOTAL VINO PAIS'!J211/1000</f>
        <v>1.2549999999999999</v>
      </c>
      <c r="F334" s="6">
        <f>+'[1]EXP TOTAL VINO PAIS'!J223/1000</f>
        <v>1.1930000000000001</v>
      </c>
      <c r="G334" s="6">
        <f>+'[1]EXP TOTAL VINO PAIS'!J235/1000</f>
        <v>1.5660000000000001</v>
      </c>
      <c r="H334" s="107">
        <f>+'[1]EXP TOTAL VINO PAIS'!J247/1000</f>
        <v>0.94199999999999995</v>
      </c>
      <c r="I334" s="106">
        <f>+'[1]EXP TOTAL VINO PAIS'!J259/1000</f>
        <v>0.53600000000000003</v>
      </c>
      <c r="J334" s="93">
        <f t="shared" ref="J334" si="862">+I334/H334-1</f>
        <v>-0.43099787685774937</v>
      </c>
      <c r="K334" s="2"/>
      <c r="L334" s="91" t="s">
        <v>2</v>
      </c>
      <c r="M334" s="106">
        <f>+SUM('[1]EXP TOTAL VINO PAIS'!J164:J175)/1000</f>
        <v>15.954000000000001</v>
      </c>
      <c r="N334" s="6">
        <f>+SUM(C330:C334)+SUM(B335:B341)</f>
        <v>14.954000000000001</v>
      </c>
      <c r="O334" s="6">
        <f t="shared" ref="O334" si="863">+SUM(D330:D334)+SUM(C335:C341)</f>
        <v>16.617999999999999</v>
      </c>
      <c r="P334" s="6">
        <f>+SUM(E330:E334)+SUM(D335:D341)</f>
        <v>14.84</v>
      </c>
      <c r="Q334" s="6">
        <f>+SUM(F330:F334)+SUM(E335:E341)</f>
        <v>12.544</v>
      </c>
      <c r="R334" s="107">
        <f>+SUM(G330:G334)+SUM(F335:F341)</f>
        <v>13.54</v>
      </c>
      <c r="S334" s="107">
        <f>+SUM(H330:H334)+SUM(G335:G341)</f>
        <v>13.298999999999999</v>
      </c>
      <c r="T334" s="107">
        <f t="shared" ref="T334" si="864">+SUM(I330:I334)+SUM(H335:H341)</f>
        <v>10.231999999999999</v>
      </c>
      <c r="U334" s="119">
        <f>+T334/S334-1</f>
        <v>-0.23061884352206941</v>
      </c>
      <c r="V334" s="115">
        <f>+POWER(T334/O334,0.2)-1</f>
        <v>-9.2437891615011814E-2</v>
      </c>
    </row>
    <row r="335" spans="1:22" x14ac:dyDescent="0.25">
      <c r="A335" s="91" t="s">
        <v>3</v>
      </c>
      <c r="B335" s="106">
        <f>+'[1]EXP TOTAL VINO PAIS'!J176/1000</f>
        <v>0.84299999999999997</v>
      </c>
      <c r="C335" s="6">
        <f>+'[1]EXP TOTAL VINO PAIS'!J200/1000</f>
        <v>1.179</v>
      </c>
      <c r="D335" s="6">
        <f>+'[1]EXP TOTAL VINO PAIS'!J200/1000</f>
        <v>1.179</v>
      </c>
      <c r="E335" s="6">
        <f>+'[1]EXP TOTAL VINO PAIS'!J212/1000</f>
        <v>1.768</v>
      </c>
      <c r="F335" s="6">
        <f>+'[1]EXP TOTAL VINO PAIS'!J224/1000</f>
        <v>0.78900000000000003</v>
      </c>
      <c r="G335" s="6">
        <f>+'[1]EXP TOTAL VINO PAIS'!J236/1000</f>
        <v>1.679</v>
      </c>
      <c r="H335" s="107">
        <f>+'[1]EXP TOTAL VINO PAIS'!J248/1000</f>
        <v>1.2410000000000001</v>
      </c>
      <c r="I335" s="106">
        <f>+'[1]EXP TOTAL VINO PAIS'!J260/1000</f>
        <v>0.78800000000000003</v>
      </c>
      <c r="J335" s="93">
        <f t="shared" ref="J335" si="865">+I335/H335-1</f>
        <v>-0.36502820306204675</v>
      </c>
      <c r="K335" s="2"/>
      <c r="L335" s="91" t="s">
        <v>3</v>
      </c>
      <c r="M335" s="106">
        <f>+SUM('[1]EXP TOTAL VINO PAIS'!J165:J176)/1000</f>
        <v>14.878</v>
      </c>
      <c r="N335" s="6">
        <f>+SUM(C330:C335)+SUM(B336:B341)</f>
        <v>15.29</v>
      </c>
      <c r="O335" s="6">
        <f t="shared" ref="O335" si="866">+SUM(D330:D335)+SUM(C336:C341)</f>
        <v>16.617999999999999</v>
      </c>
      <c r="P335" s="6">
        <f>+SUM(E330:E335)+SUM(D336:D341)</f>
        <v>15.428999999999998</v>
      </c>
      <c r="Q335" s="6">
        <f>+SUM(F330:F335)+SUM(E336:E341)</f>
        <v>11.565</v>
      </c>
      <c r="R335" s="107">
        <f>+SUM(G330:G335)+SUM(F336:F341)</f>
        <v>14.43</v>
      </c>
      <c r="S335" s="107">
        <f>+SUM(H330:H335)+SUM(G336:G341)</f>
        <v>12.861000000000001</v>
      </c>
      <c r="T335" s="107">
        <f t="shared" ref="T335" si="867">+SUM(I330:I335)+SUM(H336:H341)</f>
        <v>9.7789999999999999</v>
      </c>
      <c r="U335" s="119">
        <f>+T335/S335-1</f>
        <v>-0.23963921934530752</v>
      </c>
      <c r="V335" s="115">
        <f>+POWER(T335/O335,0.2)-1</f>
        <v>-0.10062018099376124</v>
      </c>
    </row>
    <row r="336" spans="1:22" x14ac:dyDescent="0.25">
      <c r="A336" s="91" t="s">
        <v>4</v>
      </c>
      <c r="B336" s="106">
        <f>+'[1]EXP TOTAL VINO PAIS'!J177/1000</f>
        <v>1.333</v>
      </c>
      <c r="C336" s="6">
        <f>+'[1]EXP TOTAL VINO PAIS'!J201/1000</f>
        <v>1.42</v>
      </c>
      <c r="D336" s="6">
        <f>+'[1]EXP TOTAL VINO PAIS'!J201/1000</f>
        <v>1.42</v>
      </c>
      <c r="E336" s="6">
        <f>+'[1]EXP TOTAL VINO PAIS'!J213/1000</f>
        <v>0.95</v>
      </c>
      <c r="F336" s="6">
        <f>+'[1]EXP TOTAL VINO PAIS'!J225/1000</f>
        <v>1.5920000000000001</v>
      </c>
      <c r="G336" s="6">
        <f>+'[1]EXP TOTAL VINO PAIS'!J237/1000</f>
        <v>0.82899999999999996</v>
      </c>
      <c r="H336" s="107">
        <f>+'[1]EXP TOTAL VINO PAIS'!J249/1000</f>
        <v>0.59599999999999997</v>
      </c>
      <c r="I336" s="106">
        <f>+'[1]EXP TOTAL VINO PAIS'!J261/1000</f>
        <v>0.94299999999999995</v>
      </c>
      <c r="J336" s="93">
        <f t="shared" ref="J336:J337" si="868">+I336/H336-1</f>
        <v>0.58221476510067105</v>
      </c>
      <c r="K336" s="2"/>
      <c r="L336" s="91" t="s">
        <v>4</v>
      </c>
      <c r="M336" s="106">
        <f>+SUM('[1]EXP TOTAL VINO PAIS'!J166:J177)/1000</f>
        <v>14.659000000000001</v>
      </c>
      <c r="N336" s="6">
        <f>+SUM(C330:C336)+SUM(B337:B341)</f>
        <v>15.376999999999999</v>
      </c>
      <c r="O336" s="6">
        <f t="shared" ref="O336" si="869">+SUM(D330:D336)+SUM(C337:C341)</f>
        <v>16.617999999999999</v>
      </c>
      <c r="P336" s="6">
        <f>+SUM(E330:E336)+SUM(D337:D341)</f>
        <v>14.959</v>
      </c>
      <c r="Q336" s="6">
        <f>+SUM(F330:F336)+SUM(E337:E341)</f>
        <v>12.207000000000001</v>
      </c>
      <c r="R336" s="107">
        <f>+SUM(G330:G336)+SUM(F337:F341)</f>
        <v>13.667</v>
      </c>
      <c r="S336" s="107">
        <f>+SUM(H330:H336)+SUM(G337:G341)</f>
        <v>12.628</v>
      </c>
      <c r="T336" s="107">
        <f t="shared" ref="T336" si="870">+SUM(I330:I336)+SUM(H337:H341)</f>
        <v>10.125999999999999</v>
      </c>
      <c r="U336" s="119">
        <f t="shared" ref="U336:U337" si="871">+T336/S336-1</f>
        <v>-0.19813113715552744</v>
      </c>
      <c r="V336" s="115">
        <f t="shared" ref="V336:V337" si="872">+POWER(T336/O336,0.2)-1</f>
        <v>-9.4326138793013325E-2</v>
      </c>
    </row>
    <row r="337" spans="1:22" x14ac:dyDescent="0.25">
      <c r="A337" s="91" t="s">
        <v>5</v>
      </c>
      <c r="B337" s="106">
        <f>+'[1]EXP TOTAL VINO PAIS'!J178/1000</f>
        <v>1.3140000000000001</v>
      </c>
      <c r="C337" s="6">
        <f>+'[1]EXP TOTAL VINO PAIS'!J202/1000</f>
        <v>1.954</v>
      </c>
      <c r="D337" s="6">
        <f>+'[1]EXP TOTAL VINO PAIS'!J202/1000</f>
        <v>1.954</v>
      </c>
      <c r="E337" s="6">
        <f>+'[1]EXP TOTAL VINO PAIS'!J214/1000</f>
        <v>1.4259999999999999</v>
      </c>
      <c r="F337" s="6">
        <f>+'[1]EXP TOTAL VINO PAIS'!J226/1000</f>
        <v>0.95499999999999996</v>
      </c>
      <c r="G337" s="6">
        <f>+'[1]EXP TOTAL VINO PAIS'!J238/1000</f>
        <v>0.999</v>
      </c>
      <c r="H337" s="107">
        <f>+'[1]EXP TOTAL VINO PAIS'!J250/1000</f>
        <v>0.754</v>
      </c>
      <c r="I337" s="106">
        <f>+'[1]EXP TOTAL VINO PAIS'!J262/1000</f>
        <v>0.72199999999999998</v>
      </c>
      <c r="J337" s="93">
        <f t="shared" si="868"/>
        <v>-4.2440318302387259E-2</v>
      </c>
      <c r="K337" s="2"/>
      <c r="L337" s="91" t="s">
        <v>5</v>
      </c>
      <c r="M337" s="106">
        <f>+SUM('[1]EXP TOTAL VINO PAIS'!J167:J178)/1000</f>
        <v>14.813000000000001</v>
      </c>
      <c r="N337" s="6">
        <f>+SUM(C330:C337)+SUM(B338:B341)</f>
        <v>16.016999999999999</v>
      </c>
      <c r="O337" s="6">
        <f t="shared" ref="O337" si="873">+SUM(D330:D337)+SUM(C338:C341)</f>
        <v>16.618000000000002</v>
      </c>
      <c r="P337" s="6">
        <f>+SUM(E330:E337)+SUM(D338:D341)</f>
        <v>14.431000000000001</v>
      </c>
      <c r="Q337" s="6">
        <f>+SUM(F330:F337)+SUM(E338:E341)</f>
        <v>11.736000000000001</v>
      </c>
      <c r="R337" s="107">
        <f>+SUM(G330:G337)+SUM(F338:F341)</f>
        <v>13.711</v>
      </c>
      <c r="S337" s="107">
        <f>+SUM(H330:H337)+SUM(G338:G341)</f>
        <v>12.383000000000001</v>
      </c>
      <c r="T337" s="107">
        <f t="shared" ref="T337" si="874">+SUM(I330:I337)+SUM(H338:H341)</f>
        <v>10.093999999999998</v>
      </c>
      <c r="U337" s="119">
        <f t="shared" si="871"/>
        <v>-0.18485019785189394</v>
      </c>
      <c r="V337" s="115">
        <f t="shared" si="872"/>
        <v>-9.4899282541365593E-2</v>
      </c>
    </row>
    <row r="338" spans="1:22" x14ac:dyDescent="0.25">
      <c r="A338" s="91" t="s">
        <v>6</v>
      </c>
      <c r="B338" s="106">
        <f>+'[1]EXP TOTAL VINO PAIS'!J179/1000</f>
        <v>1.778</v>
      </c>
      <c r="C338" s="6">
        <f>+'[1]EXP TOTAL VINO PAIS'!J203/1000</f>
        <v>1.744</v>
      </c>
      <c r="D338" s="6">
        <f>+'[1]EXP TOTAL VINO PAIS'!J203/1000</f>
        <v>1.744</v>
      </c>
      <c r="E338" s="6">
        <f>+'[1]EXP TOTAL VINO PAIS'!J215/1000</f>
        <v>1.077</v>
      </c>
      <c r="F338" s="6">
        <f>+'[1]EXP TOTAL VINO PAIS'!J227/1000</f>
        <v>0.82399999999999995</v>
      </c>
      <c r="G338" s="6">
        <f>+'[1]EXP TOTAL VINO PAIS'!J239/1000</f>
        <v>1.6479999999999999</v>
      </c>
      <c r="H338" s="107">
        <f>+'[1]EXP TOTAL VINO PAIS'!J251/1000</f>
        <v>1.204</v>
      </c>
      <c r="I338" s="106"/>
      <c r="J338" s="93"/>
      <c r="K338" s="2"/>
      <c r="L338" s="91" t="s">
        <v>6</v>
      </c>
      <c r="M338" s="106">
        <f>+SUM('[1]EXP TOTAL VINO PAIS'!J168:J179)/1000</f>
        <v>15.217000000000001</v>
      </c>
      <c r="N338" s="6">
        <f>+SUM(C330:C338)+SUM(B339:B341)</f>
        <v>15.983000000000001</v>
      </c>
      <c r="O338" s="6">
        <f t="shared" ref="O338" si="875">+SUM(D330:D338)+SUM(C339:C341)</f>
        <v>16.618000000000002</v>
      </c>
      <c r="P338" s="6">
        <f>+SUM(E330:E338)+SUM(D339:D341)</f>
        <v>13.764000000000001</v>
      </c>
      <c r="Q338" s="6">
        <f>+SUM(F330:F338)+SUM(E339:E341)</f>
        <v>11.483000000000001</v>
      </c>
      <c r="R338" s="107">
        <f>+SUM(G330:G338)+SUM(F339:F341)</f>
        <v>14.535</v>
      </c>
      <c r="S338" s="107">
        <f>+SUM(H330:H338)+SUM(G339:G341)</f>
        <v>11.939</v>
      </c>
      <c r="T338" s="107"/>
      <c r="U338" s="119"/>
      <c r="V338" s="115"/>
    </row>
    <row r="339" spans="1:22" x14ac:dyDescent="0.25">
      <c r="A339" s="91" t="s">
        <v>7</v>
      </c>
      <c r="B339" s="106">
        <f>+'[1]EXP TOTAL VINO PAIS'!J180/1000</f>
        <v>1.508</v>
      </c>
      <c r="C339" s="6">
        <f>+'[1]EXP TOTAL VINO PAIS'!J204/1000</f>
        <v>0.95699999999999996</v>
      </c>
      <c r="D339" s="6">
        <f>+'[1]EXP TOTAL VINO PAIS'!J204/1000</f>
        <v>0.95699999999999996</v>
      </c>
      <c r="E339" s="6">
        <f>+'[1]EXP TOTAL VINO PAIS'!J216/1000</f>
        <v>1.2050000000000001</v>
      </c>
      <c r="F339" s="6">
        <f>+'[1]EXP TOTAL VINO PAIS'!J228/1000</f>
        <v>1.0649999999999999</v>
      </c>
      <c r="G339" s="6">
        <f>+'[1]EXP TOTAL VINO PAIS'!J240/1000</f>
        <v>0.97199999999999998</v>
      </c>
      <c r="H339" s="107">
        <f>+'[1]EXP TOTAL VINO PAIS'!J252/1000</f>
        <v>1.202</v>
      </c>
      <c r="I339" s="106"/>
      <c r="J339" s="93"/>
      <c r="K339" s="2"/>
      <c r="L339" s="91" t="s">
        <v>7</v>
      </c>
      <c r="M339" s="106">
        <f>+SUM('[1]EXP TOTAL VINO PAIS'!J169:J180)/1000</f>
        <v>15.23</v>
      </c>
      <c r="N339" s="6">
        <f>+SUM(C330:C339)+SUM(B340:B341)</f>
        <v>15.432</v>
      </c>
      <c r="O339" s="6">
        <f t="shared" ref="O339" si="876">+SUM(D330:D339)+SUM(C340:C341)</f>
        <v>16.618000000000002</v>
      </c>
      <c r="P339" s="6">
        <f>+SUM(E330:E339)+SUM(D340:D341)</f>
        <v>14.012</v>
      </c>
      <c r="Q339" s="6">
        <f>+SUM(F330:F339)+SUM(E340:E341)</f>
        <v>11.343</v>
      </c>
      <c r="R339" s="107">
        <f>+SUM(G330:G339)+SUM(F340:F341)</f>
        <v>14.442</v>
      </c>
      <c r="S339" s="107">
        <f>+SUM(H330:H339)+SUM(G340:G341)</f>
        <v>12.169</v>
      </c>
      <c r="T339" s="107"/>
      <c r="U339" s="119"/>
      <c r="V339" s="115"/>
    </row>
    <row r="340" spans="1:22" x14ac:dyDescent="0.25">
      <c r="A340" s="91" t="s">
        <v>8</v>
      </c>
      <c r="B340" s="106">
        <f>+'[1]EXP TOTAL VINO PAIS'!J181/1000</f>
        <v>0.56799999999999995</v>
      </c>
      <c r="C340" s="6">
        <f>+'[1]EXP TOTAL VINO PAIS'!J205/1000</f>
        <v>1.946</v>
      </c>
      <c r="D340" s="6">
        <f>+'[1]EXP TOTAL VINO PAIS'!J205/1000</f>
        <v>1.946</v>
      </c>
      <c r="E340" s="6">
        <f>+'[1]EXP TOTAL VINO PAIS'!J217/1000</f>
        <v>0.88100000000000001</v>
      </c>
      <c r="F340" s="6">
        <f>+'[1]EXP TOTAL VINO PAIS'!J229/1000</f>
        <v>1.1379999999999999</v>
      </c>
      <c r="G340" s="6">
        <f>+'[1]EXP TOTAL VINO PAIS'!J241/1000</f>
        <v>1.431</v>
      </c>
      <c r="H340" s="107">
        <f>+'[1]EXP TOTAL VINO PAIS'!J253/1000</f>
        <v>0.83099999999999996</v>
      </c>
      <c r="I340" s="106"/>
      <c r="J340" s="93"/>
      <c r="K340" s="2"/>
      <c r="L340" s="91" t="s">
        <v>8</v>
      </c>
      <c r="M340" s="106">
        <f>+SUM('[1]EXP TOTAL VINO PAIS'!J170:J181)/1000</f>
        <v>14.351000000000001</v>
      </c>
      <c r="N340" s="6">
        <f>+SUM(C330:C340)+SUM(B341)</f>
        <v>16.810000000000002</v>
      </c>
      <c r="O340" s="6">
        <f t="shared" ref="O340" si="877">+SUM(D330:D340)+SUM(C341)</f>
        <v>16.618000000000002</v>
      </c>
      <c r="P340" s="6">
        <f>+SUM(E330:E340)+SUM(D341)</f>
        <v>12.947000000000001</v>
      </c>
      <c r="Q340" s="6">
        <f>+SUM(F330:F340)+SUM(E341)</f>
        <v>11.6</v>
      </c>
      <c r="R340" s="107">
        <f>+SUM(G330:G340)+SUM(F341)</f>
        <v>14.735000000000001</v>
      </c>
      <c r="S340" s="107">
        <f>+SUM(H330:H340)+SUM(G341)</f>
        <v>11.569000000000001</v>
      </c>
      <c r="T340" s="107"/>
      <c r="U340" s="119"/>
      <c r="V340" s="115"/>
    </row>
    <row r="341" spans="1:22" x14ac:dyDescent="0.25">
      <c r="A341" s="91" t="s">
        <v>9</v>
      </c>
      <c r="B341" s="106">
        <f>+'[1]EXP TOTAL VINO PAIS'!J182/1000</f>
        <v>1.3460000000000001</v>
      </c>
      <c r="C341" s="6">
        <f>+'[1]EXP TOTAL VINO PAIS'!J206/1000</f>
        <v>1.1539999999999999</v>
      </c>
      <c r="D341" s="6">
        <f>+'[1]EXP TOTAL VINO PAIS'!J206/1000</f>
        <v>1.1539999999999999</v>
      </c>
      <c r="E341" s="6">
        <f>+'[1]EXP TOTAL VINO PAIS'!J218/1000</f>
        <v>0.91100000000000003</v>
      </c>
      <c r="F341" s="6">
        <f>+'[1]EXP TOTAL VINO PAIS'!J230/1000</f>
        <v>0.83</v>
      </c>
      <c r="G341" s="6">
        <f>+'[1]EXP TOTAL VINO PAIS'!J242/1000</f>
        <v>1.2749999999999999</v>
      </c>
      <c r="H341" s="107">
        <f>+'[1]EXP TOTAL VINO PAIS'!J254/1000</f>
        <v>0.64700000000000002</v>
      </c>
      <c r="I341" s="106"/>
      <c r="J341" s="93"/>
      <c r="K341" s="2"/>
      <c r="L341" s="91" t="s">
        <v>9</v>
      </c>
      <c r="M341" s="106">
        <f>+SUM('[1]EXP TOTAL VINO PAIS'!J171:J182)/1000</f>
        <v>14.675000000000001</v>
      </c>
      <c r="N341" s="6">
        <f>+SUM(C330:C341)</f>
        <v>16.618000000000002</v>
      </c>
      <c r="O341" s="6">
        <f t="shared" ref="O341" si="878">+SUM(D330:D341)</f>
        <v>16.618000000000002</v>
      </c>
      <c r="P341" s="6">
        <f>+SUM(E330:E341)</f>
        <v>12.704000000000001</v>
      </c>
      <c r="Q341" s="6">
        <f>+SUM(F330:F341)</f>
        <v>11.519</v>
      </c>
      <c r="R341" s="107">
        <f>+SUM(G330:G341)</f>
        <v>15.180000000000001</v>
      </c>
      <c r="S341" s="107">
        <f>+SUM(H330:H341)</f>
        <v>10.941000000000001</v>
      </c>
      <c r="T341" s="107"/>
      <c r="U341" s="119"/>
      <c r="V341" s="115"/>
    </row>
    <row r="342" spans="1:22" ht="25.5" x14ac:dyDescent="0.25">
      <c r="A342" s="94" t="s">
        <v>13</v>
      </c>
      <c r="B342" s="108">
        <f>SUM(B330:B341)</f>
        <v>14.674999999999999</v>
      </c>
      <c r="C342" s="85">
        <f t="shared" ref="C342:F342" si="879">SUM(C330:C341)</f>
        <v>16.618000000000002</v>
      </c>
      <c r="D342" s="85">
        <f t="shared" si="879"/>
        <v>16.618000000000002</v>
      </c>
      <c r="E342" s="85">
        <f t="shared" si="879"/>
        <v>12.704000000000001</v>
      </c>
      <c r="F342" s="85">
        <f t="shared" si="879"/>
        <v>11.519</v>
      </c>
      <c r="G342" s="85">
        <f t="shared" ref="G342" si="880">SUM(G330:G341)</f>
        <v>15.180000000000001</v>
      </c>
      <c r="H342" s="109">
        <f t="shared" ref="H342" si="881">SUM(H330:H341)</f>
        <v>10.941000000000001</v>
      </c>
      <c r="I342" s="108"/>
      <c r="J342" s="96"/>
      <c r="K342" s="3"/>
      <c r="L342" s="94" t="s">
        <v>14</v>
      </c>
      <c r="M342" s="108">
        <f t="shared" ref="M342" si="882">+AVERAGE(M330:M341)</f>
        <v>15.152166666666668</v>
      </c>
      <c r="N342" s="85">
        <f>+AVERAGE(N330:N341)</f>
        <v>15.588583333333331</v>
      </c>
      <c r="O342" s="85">
        <f t="shared" ref="O342:T342" si="883">+AVERAGE(O330:O341)</f>
        <v>16.617999999999999</v>
      </c>
      <c r="P342" s="85">
        <f t="shared" si="883"/>
        <v>14.558250000000001</v>
      </c>
      <c r="Q342" s="85">
        <f t="shared" si="883"/>
        <v>12.112250000000001</v>
      </c>
      <c r="R342" s="109">
        <f t="shared" si="883"/>
        <v>13.785583333333335</v>
      </c>
      <c r="S342" s="109">
        <f t="shared" si="883"/>
        <v>12.814666666666668</v>
      </c>
      <c r="T342" s="109">
        <f t="shared" si="883"/>
        <v>10.561875000000001</v>
      </c>
      <c r="U342" s="121">
        <f t="shared" ref="U342" si="884">+T342/S342-1</f>
        <v>-0.17579791384871502</v>
      </c>
      <c r="V342" s="178">
        <f t="shared" ref="V342" si="885">+POWER(T342/O342,0.2)-1</f>
        <v>-8.666005129031451E-2</v>
      </c>
    </row>
    <row r="343" spans="1:22" ht="25.5" x14ac:dyDescent="0.25">
      <c r="A343" s="97" t="s">
        <v>15</v>
      </c>
      <c r="B343" s="110">
        <f t="shared" ref="B343:G343" si="886">+B342/B$360</f>
        <v>1.7965882574746638E-2</v>
      </c>
      <c r="C343" s="86">
        <f t="shared" si="886"/>
        <v>2.0619759134213315E-2</v>
      </c>
      <c r="D343" s="86">
        <f t="shared" si="886"/>
        <v>2.0161114211535196E-2</v>
      </c>
      <c r="E343" s="86">
        <f t="shared" si="886"/>
        <v>1.595791451763234E-2</v>
      </c>
      <c r="F343" s="86">
        <f t="shared" si="886"/>
        <v>1.4764465818319781E-2</v>
      </c>
      <c r="G343" s="86">
        <f t="shared" si="886"/>
        <v>1.8368561927948772E-2</v>
      </c>
      <c r="H343" s="111">
        <f t="shared" ref="H343" si="887">+H342/H$360</f>
        <v>1.3892627676054552E-2</v>
      </c>
      <c r="I343" s="110"/>
      <c r="J343" s="99"/>
      <c r="K343" s="3"/>
      <c r="L343" s="97" t="s">
        <v>15</v>
      </c>
      <c r="M343" s="110">
        <f t="shared" ref="M343:T343" si="888">+M342/M$360</f>
        <v>2.0567879673576234E-2</v>
      </c>
      <c r="N343" s="86">
        <f t="shared" si="888"/>
        <v>1.9231890251882728E-2</v>
      </c>
      <c r="O343" s="86">
        <f t="shared" si="888"/>
        <v>2.051376374422479E-2</v>
      </c>
      <c r="P343" s="86">
        <f t="shared" si="888"/>
        <v>1.781889735991176E-2</v>
      </c>
      <c r="Q343" s="86">
        <f t="shared" si="888"/>
        <v>1.5407082931143812E-2</v>
      </c>
      <c r="R343" s="111">
        <f t="shared" si="888"/>
        <v>1.7191968441778522E-2</v>
      </c>
      <c r="S343" s="111">
        <f t="shared" si="888"/>
        <v>1.5657015091319691E-2</v>
      </c>
      <c r="T343" s="111">
        <f t="shared" si="888"/>
        <v>1.4267217667136416E-2</v>
      </c>
      <c r="U343" s="120"/>
      <c r="V343" s="116"/>
    </row>
    <row r="344" spans="1:22" ht="26.25" thickBot="1" x14ac:dyDescent="0.3">
      <c r="A344" s="100" t="s">
        <v>12</v>
      </c>
      <c r="B344" s="112"/>
      <c r="C344" s="87">
        <f>+C342/B342-1</f>
        <v>0.13240204429301561</v>
      </c>
      <c r="D344" s="87">
        <f t="shared" ref="D344" si="889">+D342/C342-1</f>
        <v>0</v>
      </c>
      <c r="E344" s="87">
        <f t="shared" ref="E344" si="890">+E342/D342-1</f>
        <v>-0.23552774100373097</v>
      </c>
      <c r="F344" s="87">
        <f t="shared" ref="F344:H344" si="891">+F342/E342-1</f>
        <v>-9.3277707808564259E-2</v>
      </c>
      <c r="G344" s="87">
        <f t="shared" si="891"/>
        <v>0.31782272766733244</v>
      </c>
      <c r="H344" s="113">
        <f t="shared" si="891"/>
        <v>-0.27924901185770756</v>
      </c>
      <c r="I344" s="204"/>
      <c r="J344" s="103"/>
      <c r="K344" s="2"/>
      <c r="L344" s="100" t="s">
        <v>12</v>
      </c>
      <c r="M344" s="112"/>
      <c r="N344" s="87">
        <f>+N342/M342-1</f>
        <v>2.8802261502755222E-2</v>
      </c>
      <c r="O344" s="87">
        <f t="shared" ref="O344" si="892">+O342/N342-1</f>
        <v>6.6036575912927775E-2</v>
      </c>
      <c r="P344" s="87">
        <f t="shared" ref="P344" si="893">+P342/O342-1</f>
        <v>-0.12394692502106142</v>
      </c>
      <c r="Q344" s="87">
        <f t="shared" ref="Q344" si="894">+Q342/P342-1</f>
        <v>-0.16801469956897286</v>
      </c>
      <c r="R344" s="113">
        <f t="shared" ref="R344" si="895">+R342/Q342-1</f>
        <v>0.13815214624312855</v>
      </c>
      <c r="S344" s="113">
        <f t="shared" ref="S344" si="896">+S342/R342-1</f>
        <v>-7.0429857278437091E-2</v>
      </c>
      <c r="T344" s="113">
        <f t="shared" ref="T344" si="897">+T342/S342-1</f>
        <v>-0.17579791384871502</v>
      </c>
      <c r="U344" s="101"/>
      <c r="V344" s="117"/>
    </row>
    <row r="345" spans="1:22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2" ht="15.75" thickBot="1" x14ac:dyDescent="0.3">
      <c r="A346" s="293" t="s">
        <v>80</v>
      </c>
      <c r="B346" s="294"/>
      <c r="C346" s="294"/>
      <c r="D346" s="294"/>
      <c r="E346" s="294"/>
      <c r="F346" s="294"/>
      <c r="G346" s="294"/>
      <c r="H346" s="294"/>
      <c r="I346" s="294"/>
      <c r="J346" s="295"/>
      <c r="K346" s="2"/>
      <c r="L346" s="293" t="s">
        <v>81</v>
      </c>
      <c r="M346" s="294"/>
      <c r="N346" s="294"/>
      <c r="O346" s="294"/>
      <c r="P346" s="294"/>
      <c r="Q346" s="294"/>
      <c r="R346" s="294"/>
      <c r="S346" s="294"/>
      <c r="T346" s="294"/>
      <c r="U346" s="294"/>
      <c r="V346" s="295"/>
    </row>
    <row r="347" spans="1:22" ht="38.25" x14ac:dyDescent="0.25">
      <c r="A347" s="88"/>
      <c r="B347" s="104">
        <v>2016</v>
      </c>
      <c r="C347" s="84">
        <f>+B347+1</f>
        <v>2017</v>
      </c>
      <c r="D347" s="84">
        <f t="shared" ref="D347:G347" si="898">+C347+1</f>
        <v>2018</v>
      </c>
      <c r="E347" s="84">
        <f t="shared" si="898"/>
        <v>2019</v>
      </c>
      <c r="F347" s="84">
        <f t="shared" si="898"/>
        <v>2020</v>
      </c>
      <c r="G347" s="84">
        <f t="shared" si="898"/>
        <v>2021</v>
      </c>
      <c r="H347" s="105">
        <v>2022</v>
      </c>
      <c r="I347" s="104">
        <v>2023</v>
      </c>
      <c r="J347" s="90" t="s">
        <v>16</v>
      </c>
      <c r="K347" s="2"/>
      <c r="L347" s="88"/>
      <c r="M347" s="104">
        <v>2016</v>
      </c>
      <c r="N347" s="84">
        <f>+M347+1</f>
        <v>2017</v>
      </c>
      <c r="O347" s="84">
        <f t="shared" ref="O347" si="899">+N347+1</f>
        <v>2018</v>
      </c>
      <c r="P347" s="84">
        <f t="shared" ref="P347" si="900">+O347+1</f>
        <v>2019</v>
      </c>
      <c r="Q347" s="84">
        <f t="shared" ref="Q347" si="901">+P347+1</f>
        <v>2020</v>
      </c>
      <c r="R347" s="105">
        <f t="shared" ref="R347" si="902">+Q347+1</f>
        <v>2021</v>
      </c>
      <c r="S347" s="89">
        <v>2022</v>
      </c>
      <c r="T347" s="89">
        <v>2023</v>
      </c>
      <c r="U347" s="118" t="s">
        <v>16</v>
      </c>
      <c r="V347" s="114" t="s">
        <v>21</v>
      </c>
    </row>
    <row r="348" spans="1:22" x14ac:dyDescent="0.25">
      <c r="A348" s="91" t="s">
        <v>10</v>
      </c>
      <c r="B348" s="106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107">
        <f>+'[1]EXP TOTAL VINO PAIS'!W243/1000</f>
        <v>38.950000000000003</v>
      </c>
      <c r="I348" s="106">
        <f>+'[1]EXP TOTAL VINO PAIS'!W255/1000</f>
        <v>50.417000000000002</v>
      </c>
      <c r="J348" s="93">
        <f>+I348/H348-1</f>
        <v>0.29440308087291389</v>
      </c>
      <c r="K348" s="2"/>
      <c r="L348" s="91" t="s">
        <v>10</v>
      </c>
      <c r="M348" s="106">
        <f>+SUM('[1]6.EXPORTACION VARIETAL'!U306:U317)/1000</f>
        <v>737.80832000000021</v>
      </c>
      <c r="N348" s="6">
        <f>+SUM(C348)+SUM(B349:B359)</f>
        <v>821.09799999999996</v>
      </c>
      <c r="O348" s="6">
        <f t="shared" ref="O348" si="903">+SUM(D348)+SUM(C349:C359)</f>
        <v>804.14900000000011</v>
      </c>
      <c r="P348" s="6">
        <f>+SUM(E348)+SUM(D349:D359)</f>
        <v>820.02800000000002</v>
      </c>
      <c r="Q348" s="6">
        <f>+SUM(F348)+SUM(E349:E359)</f>
        <v>797.82400000000007</v>
      </c>
      <c r="R348" s="107">
        <f>+SUM(G348)+SUM(F349:F359)</f>
        <v>780.97699999999998</v>
      </c>
      <c r="S348" s="107">
        <f>+SUM(H348)+SUM(G349:G359)</f>
        <v>811.57800000000009</v>
      </c>
      <c r="T348" s="107">
        <f>+SUM(I348)+SUM(H349:H359)</f>
        <v>799.00699999999995</v>
      </c>
      <c r="U348" s="119">
        <f t="shared" ref="U348:U349" si="904">+T348/S348-1</f>
        <v>-1.5489577095485707E-2</v>
      </c>
      <c r="V348" s="115">
        <f t="shared" ref="V348:V349" si="905">+POWER(T348/O348,0.2)-1</f>
        <v>-1.2821510835837602E-3</v>
      </c>
    </row>
    <row r="349" spans="1:22" x14ac:dyDescent="0.25">
      <c r="A349" s="91" t="s">
        <v>11</v>
      </c>
      <c r="B349" s="106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107">
        <f>+'[1]EXP TOTAL VINO PAIS'!W244/1000</f>
        <v>68.611000000000004</v>
      </c>
      <c r="I349" s="106">
        <f>+'[1]EXP TOTAL VINO PAIS'!W256/1000</f>
        <v>45.970999999999997</v>
      </c>
      <c r="J349" s="93">
        <f t="shared" ref="J349" si="906">+I349/H349-1</f>
        <v>-0.32997624287650673</v>
      </c>
      <c r="K349" s="2"/>
      <c r="L349" s="91" t="s">
        <v>11</v>
      </c>
      <c r="M349" s="106">
        <f>+SUM('[1]6.EXPORTACION VARIETAL'!U307:U318)/1000</f>
        <v>738.47546000000023</v>
      </c>
      <c r="N349" s="6">
        <f>+SUM(C348:C349)+SUM(B350:B359)</f>
        <v>816.95</v>
      </c>
      <c r="O349" s="6">
        <f t="shared" ref="O349" si="907">+SUM(D348:D349)+SUM(C350:C359)</f>
        <v>804.48299999999995</v>
      </c>
      <c r="P349" s="6">
        <f>+SUM(E348:E349)+SUM(D350:D359)</f>
        <v>822.08899999999994</v>
      </c>
      <c r="Q349" s="6">
        <f>+SUM(F348:F349)+SUM(E350:E359)</f>
        <v>803.024</v>
      </c>
      <c r="R349" s="107">
        <f>+SUM(G348:G349)+SUM(F350:F359)</f>
        <v>777.41100000000006</v>
      </c>
      <c r="S349" s="107">
        <f>+SUM(H348:H349)+SUM(G350:G359)</f>
        <v>821.76900000000012</v>
      </c>
      <c r="T349" s="107">
        <f>+SUM(I348:I349)+SUM(H350:H359)</f>
        <v>776.36699999999996</v>
      </c>
      <c r="U349" s="119">
        <f t="shared" si="904"/>
        <v>-5.524910285007123E-2</v>
      </c>
      <c r="V349" s="115">
        <f t="shared" si="905"/>
        <v>-7.089646745646494E-3</v>
      </c>
    </row>
    <row r="350" spans="1:22" x14ac:dyDescent="0.25">
      <c r="A350" s="91" t="s">
        <v>0</v>
      </c>
      <c r="B350" s="106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107">
        <f>+'[1]EXP TOTAL VINO PAIS'!W245/1000</f>
        <v>64.501999999999995</v>
      </c>
      <c r="I350" s="106">
        <f>+'[1]EXP TOTAL VINO PAIS'!W257/1000</f>
        <v>55.792999999999999</v>
      </c>
      <c r="J350" s="93">
        <f t="shared" ref="J350" si="908">+I350/H350-1</f>
        <v>-0.13501906917614948</v>
      </c>
      <c r="K350" s="2"/>
      <c r="L350" s="91" t="s">
        <v>0</v>
      </c>
      <c r="M350" s="106">
        <f>+SUM('[1]6.EXPORTACION VARIETAL'!U308:U319)/1000</f>
        <v>734.40905000000021</v>
      </c>
      <c r="N350" s="6">
        <f>+SUM(C348:C350)+SUM(B351:B359)</f>
        <v>811.58799999999997</v>
      </c>
      <c r="O350" s="6">
        <f t="shared" ref="O350" si="909">+SUM(D348:D350)+SUM(C351:C359)</f>
        <v>809.84700000000009</v>
      </c>
      <c r="P350" s="6">
        <f>+SUM(E348:E350)+SUM(D351:D359)</f>
        <v>821.95399999999995</v>
      </c>
      <c r="Q350" s="6">
        <f>+SUM(F348:F350)+SUM(E351:E359)</f>
        <v>796.41600000000005</v>
      </c>
      <c r="R350" s="107">
        <f>+SUM(G348:G350)+SUM(F351:F359)</f>
        <v>782.67700000000013</v>
      </c>
      <c r="S350" s="107">
        <f>+SUM(H348:H350)+SUM(G351:G359)</f>
        <v>820.07299999999998</v>
      </c>
      <c r="T350" s="107">
        <f t="shared" ref="T350" si="910">+SUM(I348:I350)+SUM(H351:H359)</f>
        <v>767.65800000000002</v>
      </c>
      <c r="U350" s="119">
        <f>+T350/S350-1</f>
        <v>-6.3915041709701415E-2</v>
      </c>
      <c r="V350" s="115">
        <f>+POWER(T350/O350,0.2)-1</f>
        <v>-1.0643160352626135E-2</v>
      </c>
    </row>
    <row r="351" spans="1:22" x14ac:dyDescent="0.25">
      <c r="A351" s="91" t="s">
        <v>1</v>
      </c>
      <c r="B351" s="106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107">
        <f>+'[1]EXP TOTAL VINO PAIS'!W246/1000</f>
        <v>64.441000000000003</v>
      </c>
      <c r="I351" s="106">
        <f>+'[1]EXP TOTAL VINO PAIS'!W258/1000</f>
        <v>55.109000000000002</v>
      </c>
      <c r="J351" s="93">
        <f t="shared" ref="J351" si="911">+I351/H351-1</f>
        <v>-0.14481463664437233</v>
      </c>
      <c r="K351" s="2"/>
      <c r="L351" s="91" t="s">
        <v>1</v>
      </c>
      <c r="M351" s="106">
        <f>+SUM('[1]6.EXPORTACION VARIETAL'!U309:U320)/1000</f>
        <v>732.96396000000004</v>
      </c>
      <c r="N351" s="6">
        <f>+SUM(C348:C351)+SUM(B352:B359)</f>
        <v>805.41500000000008</v>
      </c>
      <c r="O351" s="6">
        <f t="shared" ref="O351" si="912">+SUM(D348:D351)+SUM(C352:C359)</f>
        <v>813.56900000000019</v>
      </c>
      <c r="P351" s="6">
        <f>+SUM(E348:E351)+SUM(D352:D359)</f>
        <v>821.52099999999996</v>
      </c>
      <c r="Q351" s="6">
        <f>+SUM(F348:F351)+SUM(E352:E359)</f>
        <v>788.94</v>
      </c>
      <c r="R351" s="107">
        <f>+SUM(G348:G351)+SUM(F352:F359)</f>
        <v>787.21399999999994</v>
      </c>
      <c r="S351" s="107">
        <f>+SUM(H348:H351)+SUM(G352:G359)</f>
        <v>822.77700000000004</v>
      </c>
      <c r="T351" s="37">
        <f t="shared" ref="T351" si="913">+SUM(I348:I351)+SUM(H352:H359)</f>
        <v>758.32600000000002</v>
      </c>
      <c r="U351" s="78">
        <f>+T351/S351-1</f>
        <v>-7.8333497411813946E-2</v>
      </c>
      <c r="V351" s="7">
        <f>+POWER(T351/O351,0.2)-1</f>
        <v>-1.3965045189169301E-2</v>
      </c>
    </row>
    <row r="352" spans="1:22" x14ac:dyDescent="0.25">
      <c r="A352" s="91" t="s">
        <v>2</v>
      </c>
      <c r="B352" s="106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107">
        <f>+'[1]EXP TOTAL VINO PAIS'!W247/1000</f>
        <v>82.992000000000004</v>
      </c>
      <c r="I352" s="106">
        <f>+'[1]EXP TOTAL VINO PAIS'!W259/1000</f>
        <v>51.781999999999996</v>
      </c>
      <c r="J352" s="93">
        <f t="shared" ref="J352" si="914">+I352/H352-1</f>
        <v>-0.37606034316560644</v>
      </c>
      <c r="K352" s="2"/>
      <c r="L352" s="91" t="s">
        <v>2</v>
      </c>
      <c r="M352" s="106">
        <f>+SUM('[1]6.EXPORTACION VARIETAL'!U310:U321)/1000</f>
        <v>739.08581128770004</v>
      </c>
      <c r="N352" s="6">
        <f>+SUM(C348:C352)+SUM(B353:B359)</f>
        <v>796.50300000000004</v>
      </c>
      <c r="O352" s="6">
        <f t="shared" ref="O352" si="915">+SUM(D348:D352)+SUM(C353:C359)</f>
        <v>811.26400000000001</v>
      </c>
      <c r="P352" s="6">
        <f>+SUM(E348:E352)+SUM(D353:D359)</f>
        <v>829.26900000000001</v>
      </c>
      <c r="Q352" s="6">
        <f>+SUM(F348:F352)+SUM(E353:E359)</f>
        <v>786.37900000000002</v>
      </c>
      <c r="R352" s="107">
        <f>+SUM(G348:G352)+SUM(F353:F359)</f>
        <v>796.98599999999988</v>
      </c>
      <c r="S352" s="107">
        <f>+SUM(H348:H352)+SUM(G353:G359)</f>
        <v>827.43299999999999</v>
      </c>
      <c r="T352" s="107">
        <f t="shared" ref="T352" si="916">+SUM(I348:I352)+SUM(H353:H359)</f>
        <v>727.11599999999999</v>
      </c>
      <c r="U352" s="119">
        <f>+T352/S352-1</f>
        <v>-0.12123881933642966</v>
      </c>
      <c r="V352" s="115">
        <f>+POWER(T352/O352,0.2)-1</f>
        <v>-2.1663403647181778E-2</v>
      </c>
    </row>
    <row r="353" spans="1:22" x14ac:dyDescent="0.25">
      <c r="A353" s="91" t="s">
        <v>3</v>
      </c>
      <c r="B353" s="106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107">
        <f>+'[1]EXP TOTAL VINO PAIS'!W248/1000</f>
        <v>65.7</v>
      </c>
      <c r="I353" s="106">
        <f>+'[1]EXP TOTAL VINO PAIS'!W260/1000</f>
        <v>44.725999999999999</v>
      </c>
      <c r="J353" s="93">
        <f t="shared" ref="J353" si="917">+I353/H353-1</f>
        <v>-0.31923896499238968</v>
      </c>
      <c r="K353" s="2"/>
      <c r="L353" s="91" t="s">
        <v>3</v>
      </c>
      <c r="M353" s="106">
        <f>+SUM('[1]6.EXPORTACION VARIETAL'!U311:U322)/1000</f>
        <v>723.29126128770019</v>
      </c>
      <c r="N353" s="6">
        <f>+SUM(C348:C353)+SUM(B354:B359)</f>
        <v>811.95699999999999</v>
      </c>
      <c r="O353" s="6">
        <f t="shared" ref="O353" si="918">+SUM(D348:D353)+SUM(C354:C359)</f>
        <v>802.69900000000007</v>
      </c>
      <c r="P353" s="6">
        <f>+SUM(E348:E353)+SUM(D354:D359)</f>
        <v>825.75099999999998</v>
      </c>
      <c r="Q353" s="6">
        <f>+SUM(F348:F353)+SUM(E354:E359)</f>
        <v>773.9</v>
      </c>
      <c r="R353" s="107">
        <f>+SUM(G348:G353)+SUM(F354:F359)</f>
        <v>815.6869999999999</v>
      </c>
      <c r="S353" s="107">
        <f>+SUM(H348:H353)+SUM(G354:G359)</f>
        <v>829.81099999999992</v>
      </c>
      <c r="T353" s="107">
        <f t="shared" ref="T353" si="919">+SUM(I348:I353)+SUM(H354:H359)</f>
        <v>706.14200000000005</v>
      </c>
      <c r="U353" s="119">
        <f>+T353/S353-1</f>
        <v>-0.14903273154971419</v>
      </c>
      <c r="V353" s="115">
        <f>+POWER(T353/O353,0.2)-1</f>
        <v>-2.5306961425488161E-2</v>
      </c>
    </row>
    <row r="354" spans="1:22" x14ac:dyDescent="0.25">
      <c r="A354" s="91" t="s">
        <v>4</v>
      </c>
      <c r="B354" s="106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107">
        <f>+'[1]EXP TOTAL VINO PAIS'!W249/1000</f>
        <v>54.121000000000002</v>
      </c>
      <c r="I354" s="106">
        <f>+'[1]EXP TOTAL VINO PAIS'!W261/1000</f>
        <v>60.255000000000003</v>
      </c>
      <c r="J354" s="93">
        <f t="shared" ref="J354:J355" si="920">+I354/H354-1</f>
        <v>0.11333863010661305</v>
      </c>
      <c r="K354" s="2"/>
      <c r="L354" s="91" t="s">
        <v>4</v>
      </c>
      <c r="M354" s="106">
        <f>+SUM('[1]6.EXPORTACION VARIETAL'!U312:U323)/1000</f>
        <v>717.2814812877001</v>
      </c>
      <c r="N354" s="6">
        <f>+SUM(C348:C354)+SUM(B355:B359)</f>
        <v>821.31799999999998</v>
      </c>
      <c r="O354" s="6">
        <f t="shared" ref="O354" si="921">+SUM(D348:D354)+SUM(C355:C359)</f>
        <v>803.16000000000008</v>
      </c>
      <c r="P354" s="6">
        <f>+SUM(E348:E354)+SUM(D355:D359)</f>
        <v>826.75700000000006</v>
      </c>
      <c r="Q354" s="6">
        <f>+SUM(F348:F354)+SUM(E355:E359)</f>
        <v>769.99</v>
      </c>
      <c r="R354" s="107">
        <f>+SUM(G348:G354)+SUM(F355:F359)</f>
        <v>821.5619999999999</v>
      </c>
      <c r="S354" s="107">
        <f>+SUM(H348:H354)+SUM(G355:G359)</f>
        <v>808.23099999999999</v>
      </c>
      <c r="T354" s="107">
        <f t="shared" ref="T354" si="922">+SUM(I348:I354)+SUM(H355:H359)</f>
        <v>712.27600000000007</v>
      </c>
      <c r="U354" s="119">
        <f t="shared" ref="U354:U355" si="923">+T354/S354-1</f>
        <v>-0.11872224648646235</v>
      </c>
      <c r="V354" s="115">
        <f t="shared" ref="V354:V355" si="924">+POWER(T354/O354,0.2)-1</f>
        <v>-2.3731564518347792E-2</v>
      </c>
    </row>
    <row r="355" spans="1:22" x14ac:dyDescent="0.25">
      <c r="A355" s="91" t="s">
        <v>5</v>
      </c>
      <c r="B355" s="106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107">
        <f>+'[1]EXP TOTAL VINO PAIS'!W250/1000</f>
        <v>88.188999999999993</v>
      </c>
      <c r="I355" s="106">
        <f>+'[1]EXP TOTAL VINO PAIS'!W262/1000</f>
        <v>51.338999999999999</v>
      </c>
      <c r="J355" s="93">
        <f t="shared" si="920"/>
        <v>-0.41785256664663395</v>
      </c>
      <c r="K355" s="2"/>
      <c r="L355" s="91" t="s">
        <v>5</v>
      </c>
      <c r="M355" s="106">
        <f>+SUM('[1]6.EXPORTACION VARIETAL'!U313:U324)/1000</f>
        <v>738.5937612877002</v>
      </c>
      <c r="N355" s="6">
        <f>+SUM(C348:C355)+SUM(B356:B359)</f>
        <v>814.99299999999994</v>
      </c>
      <c r="O355" s="6">
        <f t="shared" ref="O355" si="925">+SUM(D348:D355)+SUM(C356:C359)</f>
        <v>806.76900000000001</v>
      </c>
      <c r="P355" s="6">
        <f>+SUM(E348:E355)+SUM(D356:D359)</f>
        <v>821.37699999999995</v>
      </c>
      <c r="Q355" s="6">
        <f>+SUM(F348:F355)+SUM(E356:E359)</f>
        <v>783.37899999999991</v>
      </c>
      <c r="R355" s="107">
        <f>+SUM(G348:G355)+SUM(F356:F359)</f>
        <v>792.58699999999999</v>
      </c>
      <c r="S355" s="107">
        <f>+SUM(H348:H355)+SUM(G356:G359)</f>
        <v>836.4559999999999</v>
      </c>
      <c r="T355" s="107">
        <f t="shared" ref="T355" si="926">+SUM(I348:I355)+SUM(H356:H359)</f>
        <v>675.42600000000004</v>
      </c>
      <c r="U355" s="119">
        <f t="shared" si="923"/>
        <v>-0.19251460925619501</v>
      </c>
      <c r="V355" s="115">
        <f t="shared" si="924"/>
        <v>-3.4914669153490285E-2</v>
      </c>
    </row>
    <row r="356" spans="1:22" x14ac:dyDescent="0.25">
      <c r="A356" s="91" t="s">
        <v>6</v>
      </c>
      <c r="B356" s="106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107">
        <f>+'[1]EXP TOTAL VINO PAIS'!W251/1000</f>
        <v>79.89</v>
      </c>
      <c r="I356" s="106"/>
      <c r="J356" s="93"/>
      <c r="K356" s="2"/>
      <c r="L356" s="91" t="s">
        <v>6</v>
      </c>
      <c r="M356" s="106">
        <f>+SUM('[1]6.EXPORTACION VARIETAL'!U314:U325)/1000</f>
        <v>738.62605128770019</v>
      </c>
      <c r="N356" s="6">
        <f>+SUM(C348:C356)+SUM(B357:B359)</f>
        <v>807.77199999999993</v>
      </c>
      <c r="O356" s="6">
        <f t="shared" ref="O356" si="927">+SUM(D348:D356)+SUM(C357:C359)</f>
        <v>811.95499999999993</v>
      </c>
      <c r="P356" s="6">
        <f>+SUM(E348:E356)+SUM(D357:D359)</f>
        <v>814.899</v>
      </c>
      <c r="Q356" s="6">
        <f>+SUM(F348:F356)+SUM(E357:E359)</f>
        <v>779.67599999999993</v>
      </c>
      <c r="R356" s="107">
        <f>+SUM(G348:G356)+SUM(F357:F359)</f>
        <v>809.00199999999995</v>
      </c>
      <c r="S356" s="107">
        <f>+SUM(H348:H356)+SUM(G357:G359)</f>
        <v>829.4079999999999</v>
      </c>
      <c r="T356" s="107"/>
      <c r="U356" s="119"/>
      <c r="V356" s="115"/>
    </row>
    <row r="357" spans="1:22" x14ac:dyDescent="0.25">
      <c r="A357" s="91" t="s">
        <v>7</v>
      </c>
      <c r="B357" s="106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107">
        <f>+'[1]EXP TOTAL VINO PAIS'!W252/1000</f>
        <v>72.203000000000003</v>
      </c>
      <c r="I357" s="106"/>
      <c r="J357" s="93"/>
      <c r="K357" s="2"/>
      <c r="L357" s="91" t="s">
        <v>7</v>
      </c>
      <c r="M357" s="106">
        <f>+SUM('[1]6.EXPORTACION VARIETAL'!U315:U326)/1000</f>
        <v>739.7296112877001</v>
      </c>
      <c r="N357" s="6">
        <f>+SUM(C348:C357)+SUM(B358:B359)</f>
        <v>808.22299999999996</v>
      </c>
      <c r="O357" s="6">
        <f t="shared" ref="O357" si="928">+SUM(D348:D357)+SUM(C358:C359)</f>
        <v>810.41000000000008</v>
      </c>
      <c r="P357" s="6">
        <f>+SUM(E348:E357)+SUM(D358:D359)</f>
        <v>806.37699999999995</v>
      </c>
      <c r="Q357" s="6">
        <f>+SUM(F348:F357)+SUM(E358:E359)</f>
        <v>781.32500000000005</v>
      </c>
      <c r="R357" s="107">
        <f>+SUM(G348:G357)+SUM(F358:F359)</f>
        <v>816.56</v>
      </c>
      <c r="S357" s="107">
        <f>+SUM(H348:H357)+SUM(G358:G359)</f>
        <v>824.13499999999999</v>
      </c>
      <c r="T357" s="107"/>
      <c r="U357" s="119"/>
      <c r="V357" s="115"/>
    </row>
    <row r="358" spans="1:22" x14ac:dyDescent="0.25">
      <c r="A358" s="91" t="s">
        <v>8</v>
      </c>
      <c r="B358" s="106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107">
        <f>+'[1]EXP TOTAL VINO PAIS'!W253/1000</f>
        <v>52.24</v>
      </c>
      <c r="I358" s="106"/>
      <c r="J358" s="93"/>
      <c r="K358" s="2"/>
      <c r="L358" s="91" t="s">
        <v>8</v>
      </c>
      <c r="M358" s="106">
        <f>+SUM('[1]6.EXPORTACION VARIETAL'!U316:U327)/1000</f>
        <v>745.51176128769998</v>
      </c>
      <c r="N358" s="6">
        <f>+SUM(C348:C358)+SUM(B359)</f>
        <v>804.96600000000012</v>
      </c>
      <c r="O358" s="6">
        <f t="shared" ref="O358" si="929">+SUM(D348:D358)+SUM(C359)</f>
        <v>818.51800000000003</v>
      </c>
      <c r="P358" s="6">
        <f>+SUM(E348:E358)+SUM(D359)</f>
        <v>798.02600000000007</v>
      </c>
      <c r="Q358" s="6">
        <f>+SUM(F348:F358)+SUM(E359)</f>
        <v>792.74099999999999</v>
      </c>
      <c r="R358" s="107">
        <f>+SUM(G348:G358)+SUM(F359)</f>
        <v>815.26700000000005</v>
      </c>
      <c r="S358" s="107">
        <f>+SUM(H348:H358)+SUM(G359)</f>
        <v>802.32899999999995</v>
      </c>
      <c r="T358" s="107"/>
      <c r="U358" s="119"/>
      <c r="V358" s="115"/>
    </row>
    <row r="359" spans="1:22" x14ac:dyDescent="0.25">
      <c r="A359" s="91" t="s">
        <v>9</v>
      </c>
      <c r="B359" s="106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107">
        <f>+'[1]EXP TOTAL VINO PAIS'!W254/1000</f>
        <v>55.701000000000001</v>
      </c>
      <c r="I359" s="106"/>
      <c r="J359" s="93"/>
      <c r="K359" s="2"/>
      <c r="L359" s="91" t="s">
        <v>9</v>
      </c>
      <c r="M359" s="106">
        <f>+SUM('[1]6.EXPORTACION VARIETAL'!U317:U328)/1000</f>
        <v>754.51245000000006</v>
      </c>
      <c r="N359" s="6">
        <f>+SUM(C348:C359)</f>
        <v>805.92600000000004</v>
      </c>
      <c r="O359" s="6">
        <f t="shared" ref="O359" si="930">+SUM(D348:D359)</f>
        <v>824.26</v>
      </c>
      <c r="P359" s="6">
        <f>+SUM(E348:E359)</f>
        <v>796.09400000000005</v>
      </c>
      <c r="Q359" s="6">
        <f>+SUM(F348:F359)</f>
        <v>780.18399999999997</v>
      </c>
      <c r="R359" s="107">
        <f>+SUM(G348:G359)</f>
        <v>826.41200000000003</v>
      </c>
      <c r="S359" s="107">
        <f>+SUM(H348:H359)</f>
        <v>787.54</v>
      </c>
      <c r="T359" s="107"/>
      <c r="U359" s="119"/>
      <c r="V359" s="115"/>
    </row>
    <row r="360" spans="1:22" ht="25.5" x14ac:dyDescent="0.25">
      <c r="A360" s="94" t="s">
        <v>13</v>
      </c>
      <c r="B360" s="108">
        <f>SUM(B348:B359)</f>
        <v>816.82600000000002</v>
      </c>
      <c r="C360" s="85">
        <f t="shared" ref="C360:F360" si="931">SUM(C348:C359)</f>
        <v>805.92600000000004</v>
      </c>
      <c r="D360" s="85">
        <f t="shared" si="931"/>
        <v>824.26</v>
      </c>
      <c r="E360" s="85">
        <f t="shared" si="931"/>
        <v>796.09400000000005</v>
      </c>
      <c r="F360" s="85">
        <f t="shared" si="931"/>
        <v>780.18399999999997</v>
      </c>
      <c r="G360" s="85">
        <f t="shared" ref="G360:H360" si="932">SUM(G348:G359)</f>
        <v>826.41200000000003</v>
      </c>
      <c r="H360" s="109">
        <f t="shared" si="932"/>
        <v>787.54</v>
      </c>
      <c r="I360" s="108"/>
      <c r="J360" s="96"/>
      <c r="K360" s="3"/>
      <c r="L360" s="94" t="s">
        <v>14</v>
      </c>
      <c r="M360" s="108">
        <f t="shared" ref="M360" si="933">+AVERAGE(M348:M359)</f>
        <v>736.69074825115842</v>
      </c>
      <c r="N360" s="85">
        <f>+AVERAGE(N348:N359)</f>
        <v>810.55908333333321</v>
      </c>
      <c r="O360" s="85">
        <f t="shared" ref="O360:T360" si="934">+AVERAGE(O348:O359)</f>
        <v>810.09025000000008</v>
      </c>
      <c r="P360" s="85">
        <f t="shared" si="934"/>
        <v>817.01183333333336</v>
      </c>
      <c r="Q360" s="85">
        <f t="shared" si="934"/>
        <v>786.14816666666673</v>
      </c>
      <c r="R360" s="109">
        <f t="shared" si="934"/>
        <v>801.86183333333327</v>
      </c>
      <c r="S360" s="109">
        <f t="shared" si="934"/>
        <v>818.4616666666667</v>
      </c>
      <c r="T360" s="109">
        <f t="shared" si="934"/>
        <v>740.28975000000003</v>
      </c>
      <c r="U360" s="121">
        <f t="shared" ref="U360" si="935">+T360/S360-1</f>
        <v>-9.5510785477633808E-2</v>
      </c>
      <c r="V360" s="178">
        <f t="shared" ref="V360" si="936">+POWER(T360/O360,0.2)-1</f>
        <v>-1.7859395906866027E-2</v>
      </c>
    </row>
    <row r="361" spans="1:22" ht="26.25" thickBot="1" x14ac:dyDescent="0.3">
      <c r="A361" s="100" t="s">
        <v>12</v>
      </c>
      <c r="B361" s="112"/>
      <c r="C361" s="87">
        <f>+C360/B360-1</f>
        <v>-1.3344335268466012E-2</v>
      </c>
      <c r="D361" s="87">
        <f t="shared" ref="D361:H361" si="937">+D360/C360-1</f>
        <v>2.2748986879688626E-2</v>
      </c>
      <c r="E361" s="87">
        <f t="shared" si="937"/>
        <v>-3.4171256642321568E-2</v>
      </c>
      <c r="F361" s="87">
        <f t="shared" si="937"/>
        <v>-1.998507713913189E-2</v>
      </c>
      <c r="G361" s="87">
        <f t="shared" si="937"/>
        <v>5.9252689109235757E-2</v>
      </c>
      <c r="H361" s="113">
        <f t="shared" si="937"/>
        <v>-4.7037071097709271E-2</v>
      </c>
      <c r="I361" s="204"/>
      <c r="J361" s="103"/>
      <c r="K361" s="2"/>
      <c r="L361" s="100" t="s">
        <v>12</v>
      </c>
      <c r="M361" s="112"/>
      <c r="N361" s="87">
        <f>+N360/M360-1</f>
        <v>0.10027048019475204</v>
      </c>
      <c r="O361" s="87">
        <f t="shared" ref="O361:T361" si="938">+O360/N360-1</f>
        <v>-5.7840735237346674E-4</v>
      </c>
      <c r="P361" s="87">
        <f t="shared" si="938"/>
        <v>8.544212614993496E-3</v>
      </c>
      <c r="Q361" s="87">
        <f t="shared" si="938"/>
        <v>-3.7776278638151028E-2</v>
      </c>
      <c r="R361" s="113">
        <f t="shared" si="938"/>
        <v>1.9988174409022452E-2</v>
      </c>
      <c r="S361" s="113">
        <f t="shared" si="938"/>
        <v>2.0701612975302819E-2</v>
      </c>
      <c r="T361" s="113">
        <f t="shared" si="938"/>
        <v>-9.5510785477633808E-2</v>
      </c>
      <c r="U361" s="101"/>
      <c r="V361" s="117"/>
    </row>
    <row r="362" spans="1:22" ht="15.75" thickBot="1" x14ac:dyDescent="0.3"/>
    <row r="363" spans="1:22" ht="15.75" thickBot="1" x14ac:dyDescent="0.3">
      <c r="A363" s="287" t="s">
        <v>137</v>
      </c>
      <c r="B363" s="288"/>
      <c r="C363" s="288"/>
      <c r="D363" s="288"/>
      <c r="E363" s="288"/>
      <c r="F363" s="288"/>
      <c r="G363" s="288"/>
      <c r="H363" s="288"/>
      <c r="I363" s="288"/>
      <c r="J363" s="289"/>
      <c r="K363" s="2"/>
      <c r="L363" s="287" t="s">
        <v>138</v>
      </c>
      <c r="M363" s="288"/>
      <c r="N363" s="288"/>
      <c r="O363" s="288"/>
      <c r="P363" s="288"/>
      <c r="Q363" s="288"/>
      <c r="R363" s="288"/>
      <c r="S363" s="288"/>
      <c r="T363" s="288"/>
      <c r="U363" s="288"/>
      <c r="V363" s="289"/>
    </row>
    <row r="364" spans="1:22" ht="38.25" x14ac:dyDescent="0.25">
      <c r="A364" s="131"/>
      <c r="B364" s="132">
        <v>2016</v>
      </c>
      <c r="C364" s="132">
        <f>+B364+1</f>
        <v>2017</v>
      </c>
      <c r="D364" s="132">
        <f t="shared" ref="D364:I364" si="939">+C364+1</f>
        <v>2018</v>
      </c>
      <c r="E364" s="132">
        <f t="shared" si="939"/>
        <v>2019</v>
      </c>
      <c r="F364" s="132">
        <f t="shared" si="939"/>
        <v>2020</v>
      </c>
      <c r="G364" s="132">
        <f t="shared" si="939"/>
        <v>2021</v>
      </c>
      <c r="H364" s="133">
        <f t="shared" si="939"/>
        <v>2022</v>
      </c>
      <c r="I364" s="134">
        <f t="shared" si="939"/>
        <v>2023</v>
      </c>
      <c r="J364" s="135" t="s">
        <v>16</v>
      </c>
      <c r="K364" s="2"/>
      <c r="L364" s="131"/>
      <c r="M364" s="132">
        <v>2016</v>
      </c>
      <c r="N364" s="132">
        <f>+M364+1</f>
        <v>2017</v>
      </c>
      <c r="O364" s="132">
        <f t="shared" ref="O364:R364" si="940">+N364+1</f>
        <v>2018</v>
      </c>
      <c r="P364" s="132">
        <f t="shared" si="940"/>
        <v>2019</v>
      </c>
      <c r="Q364" s="132">
        <f t="shared" si="940"/>
        <v>2020</v>
      </c>
      <c r="R364" s="132">
        <f t="shared" si="940"/>
        <v>2021</v>
      </c>
      <c r="S364" s="133">
        <v>2022</v>
      </c>
      <c r="T364" s="134">
        <v>2023</v>
      </c>
      <c r="U364" s="149" t="s">
        <v>16</v>
      </c>
      <c r="V364" s="135" t="s">
        <v>21</v>
      </c>
    </row>
    <row r="365" spans="1:22" x14ac:dyDescent="0.25">
      <c r="A365" s="136" t="s">
        <v>10</v>
      </c>
      <c r="B365" s="162">
        <f t="shared" ref="B365:G374" si="941">+B186/B7</f>
        <v>3.022914304011866</v>
      </c>
      <c r="C365" s="162">
        <f t="shared" si="941"/>
        <v>3.4315154149968747</v>
      </c>
      <c r="D365" s="162">
        <f t="shared" si="941"/>
        <v>4.6406014070739472</v>
      </c>
      <c r="E365" s="162">
        <f t="shared" si="941"/>
        <v>2.3100996759205237</v>
      </c>
      <c r="F365" s="162">
        <f t="shared" si="941"/>
        <v>4.126903072844061</v>
      </c>
      <c r="G365" s="162">
        <f t="shared" si="941"/>
        <v>3.6709237135925257</v>
      </c>
      <c r="H365" s="185">
        <f t="shared" ref="H365:I365" si="942">+H186/H7</f>
        <v>2.7790540415559044</v>
      </c>
      <c r="I365" s="185">
        <f t="shared" si="942"/>
        <v>4.2753135713385255</v>
      </c>
      <c r="J365" s="130">
        <f>+I365/H365-1</f>
        <v>0.53840605738811487</v>
      </c>
      <c r="K365" s="2"/>
      <c r="L365" s="136" t="s">
        <v>10</v>
      </c>
      <c r="M365" s="162">
        <f t="shared" ref="M365:R370" si="943">+M186/M7</f>
        <v>3.1379365500967795</v>
      </c>
      <c r="N365" s="162">
        <f t="shared" si="943"/>
        <v>3.8971957498520293</v>
      </c>
      <c r="O365" s="162">
        <f t="shared" si="943"/>
        <v>4.4444241672988403</v>
      </c>
      <c r="P365" s="162">
        <f t="shared" si="943"/>
        <v>4.0206382290467184</v>
      </c>
      <c r="Q365" s="162">
        <f t="shared" si="943"/>
        <v>3.8515049853193828</v>
      </c>
      <c r="R365" s="162">
        <f t="shared" si="943"/>
        <v>3.6701086884924519</v>
      </c>
      <c r="S365" s="185">
        <f t="shared" ref="S365:T365" si="944">+S186/S7</f>
        <v>3.5046432187123218</v>
      </c>
      <c r="T365" s="185">
        <f t="shared" si="944"/>
        <v>3.6526208595320626</v>
      </c>
      <c r="U365" s="150">
        <f t="shared" ref="U365:U366" si="945">+T365/S365-1</f>
        <v>4.2223311071907244E-2</v>
      </c>
      <c r="V365" s="130">
        <f t="shared" ref="V365:V366" si="946">+POWER(T365/O365,0.2)-1</f>
        <v>-3.8481114225991653E-2</v>
      </c>
    </row>
    <row r="366" spans="1:22" x14ac:dyDescent="0.25">
      <c r="A366" s="136" t="s">
        <v>11</v>
      </c>
      <c r="B366" s="162">
        <f t="shared" si="941"/>
        <v>3.2948149044772665</v>
      </c>
      <c r="C366" s="162">
        <f t="shared" si="941"/>
        <v>4.0283004628907699</v>
      </c>
      <c r="D366" s="162">
        <f t="shared" si="941"/>
        <v>4.1005771919638088</v>
      </c>
      <c r="E366" s="162">
        <f t="shared" si="941"/>
        <v>2.7774237056400706</v>
      </c>
      <c r="F366" s="162">
        <f t="shared" si="941"/>
        <v>4.187302512157407</v>
      </c>
      <c r="G366" s="162">
        <f t="shared" si="941"/>
        <v>3.8467220111738216</v>
      </c>
      <c r="H366" s="185">
        <f t="shared" ref="H366:I370" si="947">+H187/H8</f>
        <v>3.4328980345950502</v>
      </c>
      <c r="I366" s="185">
        <f t="shared" si="947"/>
        <v>4.1605867964775367</v>
      </c>
      <c r="J366" s="130">
        <f t="shared" ref="J366" si="948">+I366/H366-1</f>
        <v>0.21197505855087995</v>
      </c>
      <c r="K366" s="2"/>
      <c r="L366" s="136" t="s">
        <v>11</v>
      </c>
      <c r="M366" s="162">
        <f t="shared" si="943"/>
        <v>3.2051702717457951</v>
      </c>
      <c r="N366" s="162">
        <f t="shared" si="943"/>
        <v>3.9648822050778958</v>
      </c>
      <c r="O366" s="162">
        <f t="shared" si="943"/>
        <v>4.4491937622553968</v>
      </c>
      <c r="P366" s="162">
        <f t="shared" si="943"/>
        <v>3.8796606170757499</v>
      </c>
      <c r="Q366" s="162">
        <f t="shared" si="943"/>
        <v>4.0044535781358936</v>
      </c>
      <c r="R366" s="162">
        <f t="shared" si="943"/>
        <v>3.6456666744711792</v>
      </c>
      <c r="S366" s="185">
        <f t="shared" ref="S366:T370" si="949">+S187/S8</f>
        <v>3.4760689055006622</v>
      </c>
      <c r="T366" s="185">
        <f t="shared" si="949"/>
        <v>3.7008833762025786</v>
      </c>
      <c r="U366" s="150">
        <f t="shared" si="945"/>
        <v>6.4674917791808229E-2</v>
      </c>
      <c r="V366" s="130">
        <f t="shared" si="946"/>
        <v>-3.6160288190022483E-2</v>
      </c>
    </row>
    <row r="367" spans="1:22" x14ac:dyDescent="0.25">
      <c r="A367" s="136" t="s">
        <v>0</v>
      </c>
      <c r="B367" s="162">
        <f t="shared" si="941"/>
        <v>3.8292232836325923</v>
      </c>
      <c r="C367" s="162">
        <f t="shared" si="941"/>
        <v>4.2178451484070081</v>
      </c>
      <c r="D367" s="162">
        <f t="shared" si="941"/>
        <v>4.6740893609472893</v>
      </c>
      <c r="E367" s="162">
        <f t="shared" si="941"/>
        <v>4.1855987760080389</v>
      </c>
      <c r="F367" s="162">
        <f t="shared" si="941"/>
        <v>4.4005550775792424</v>
      </c>
      <c r="G367" s="162">
        <f t="shared" si="941"/>
        <v>3.46752734565188</v>
      </c>
      <c r="H367" s="185">
        <f t="shared" ref="H367" si="950">+H188/H9</f>
        <v>3.2889724332156947</v>
      </c>
      <c r="I367" s="185">
        <f t="shared" si="947"/>
        <v>4.4667330619871342</v>
      </c>
      <c r="J367" s="130">
        <f t="shared" ref="J367" si="951">+I367/H367-1</f>
        <v>0.35809379758769189</v>
      </c>
      <c r="K367" s="2"/>
      <c r="L367" s="136" t="s">
        <v>0</v>
      </c>
      <c r="M367" s="162">
        <f t="shared" si="943"/>
        <v>3.4153817225140508</v>
      </c>
      <c r="N367" s="162">
        <f t="shared" si="943"/>
        <v>3.9962892533105054</v>
      </c>
      <c r="O367" s="162">
        <f t="shared" si="943"/>
        <v>4.4891456654644326</v>
      </c>
      <c r="P367" s="162">
        <f t="shared" si="943"/>
        <v>3.8456914413284089</v>
      </c>
      <c r="Q367" s="162">
        <f t="shared" si="943"/>
        <v>4.0196518019471528</v>
      </c>
      <c r="R367" s="162">
        <f t="shared" si="943"/>
        <v>3.5735729429862166</v>
      </c>
      <c r="S367" s="185">
        <f t="shared" ref="S367" si="952">+S188/S9</f>
        <v>3.4607994987436177</v>
      </c>
      <c r="T367" s="185">
        <f t="shared" si="949"/>
        <v>3.789019427115786</v>
      </c>
      <c r="U367" s="150">
        <f t="shared" ref="U367" si="953">+T367/S367-1</f>
        <v>9.4839336543860009E-2</v>
      </c>
      <c r="V367" s="130">
        <f t="shared" ref="V367" si="954">+POWER(T367/O367,0.2)-1</f>
        <v>-3.3342495560490737E-2</v>
      </c>
    </row>
    <row r="368" spans="1:22" x14ac:dyDescent="0.25">
      <c r="A368" s="136" t="s">
        <v>1</v>
      </c>
      <c r="B368" s="162">
        <f t="shared" si="941"/>
        <v>3.9287541308874161</v>
      </c>
      <c r="C368" s="162">
        <f t="shared" si="941"/>
        <v>4.599217044322562</v>
      </c>
      <c r="D368" s="162">
        <f t="shared" si="941"/>
        <v>4.523450135516728</v>
      </c>
      <c r="E368" s="162">
        <f t="shared" si="941"/>
        <v>4.438430859824356</v>
      </c>
      <c r="F368" s="162">
        <f t="shared" si="941"/>
        <v>4.1146523994642807</v>
      </c>
      <c r="G368" s="162">
        <f t="shared" si="941"/>
        <v>3.7411768357416593</v>
      </c>
      <c r="H368" s="185">
        <f t="shared" ref="H368" si="955">+H189/H10</f>
        <v>2.6744685618023167</v>
      </c>
      <c r="I368" s="185">
        <f t="shared" si="947"/>
        <v>4.7786474601019497</v>
      </c>
      <c r="J368" s="130">
        <f t="shared" ref="J368" si="956">+I368/H368-1</f>
        <v>0.78676523940204146</v>
      </c>
      <c r="K368" s="2"/>
      <c r="L368" s="136" t="s">
        <v>1</v>
      </c>
      <c r="M368" s="162">
        <f t="shared" si="943"/>
        <v>3.5704770306291804</v>
      </c>
      <c r="N368" s="162">
        <f t="shared" si="943"/>
        <v>4.0414419476826193</v>
      </c>
      <c r="O368" s="162">
        <f t="shared" si="943"/>
        <v>4.483158786066368</v>
      </c>
      <c r="P368" s="162">
        <f t="shared" si="943"/>
        <v>3.8454665117049482</v>
      </c>
      <c r="Q368" s="162">
        <f t="shared" si="943"/>
        <v>3.9936699482847433</v>
      </c>
      <c r="R368" s="162">
        <f t="shared" si="943"/>
        <v>3.5395525864410167</v>
      </c>
      <c r="S368" s="185">
        <f t="shared" ref="S368" si="957">+S189/S10</f>
        <v>3.3577599666626785</v>
      </c>
      <c r="T368" s="185">
        <f t="shared" si="949"/>
        <v>4.0099964716408421</v>
      </c>
      <c r="U368" s="150">
        <f t="shared" ref="U368" si="958">+T368/S368-1</f>
        <v>0.19424750769973298</v>
      </c>
      <c r="V368" s="130">
        <f t="shared" ref="V368" si="959">+POWER(T368/O368,0.2)-1</f>
        <v>-2.2060532019794521E-2</v>
      </c>
    </row>
    <row r="369" spans="1:22" x14ac:dyDescent="0.25">
      <c r="A369" s="136" t="s">
        <v>2</v>
      </c>
      <c r="B369" s="162">
        <f t="shared" si="941"/>
        <v>4.1986426707609859</v>
      </c>
      <c r="C369" s="162">
        <f t="shared" si="941"/>
        <v>4.6748260540063402</v>
      </c>
      <c r="D369" s="162">
        <f t="shared" si="941"/>
        <v>4.5983425798367161</v>
      </c>
      <c r="E369" s="162">
        <f t="shared" si="941"/>
        <v>4.73121706440529</v>
      </c>
      <c r="F369" s="162">
        <f t="shared" si="941"/>
        <v>3.6223107217350923</v>
      </c>
      <c r="G369" s="162">
        <f t="shared" si="941"/>
        <v>3.5179684955969628</v>
      </c>
      <c r="H369" s="185">
        <f t="shared" ref="H369:I376" si="960">+H190/H11</f>
        <v>3.5923472441772835</v>
      </c>
      <c r="I369" s="185">
        <f t="shared" si="947"/>
        <v>4.3094878661110814</v>
      </c>
      <c r="J369" s="130">
        <f t="shared" ref="J369" si="961">+I369/H369-1</f>
        <v>0.1996300950850971</v>
      </c>
      <c r="K369" s="2"/>
      <c r="L369" s="136" t="s">
        <v>2</v>
      </c>
      <c r="M369" s="162">
        <f t="shared" si="943"/>
        <v>3.6281050494022908</v>
      </c>
      <c r="N369" s="162">
        <f t="shared" si="943"/>
        <v>4.0693712959478265</v>
      </c>
      <c r="O369" s="162">
        <f t="shared" si="943"/>
        <v>4.4781258442516902</v>
      </c>
      <c r="P369" s="162">
        <f t="shared" si="943"/>
        <v>3.8581445766849316</v>
      </c>
      <c r="Q369" s="162">
        <f t="shared" si="943"/>
        <v>3.8937995197943605</v>
      </c>
      <c r="R369" s="162">
        <f t="shared" si="943"/>
        <v>3.5290704658355065</v>
      </c>
      <c r="S369" s="185">
        <f t="shared" ref="S369:T376" si="962">+S190/S11</f>
        <v>3.369600111144964</v>
      </c>
      <c r="T369" s="185">
        <f t="shared" si="949"/>
        <v>4.1016660524172197</v>
      </c>
      <c r="U369" s="150">
        <f t="shared" ref="U369" si="963">+T369/S369-1</f>
        <v>0.21725602953624823</v>
      </c>
      <c r="V369" s="130">
        <f t="shared" ref="V369" si="964">+POWER(T369/O369,0.2)-1</f>
        <v>-1.7408957125691349E-2</v>
      </c>
    </row>
    <row r="370" spans="1:22" x14ac:dyDescent="0.25">
      <c r="A370" s="136" t="s">
        <v>3</v>
      </c>
      <c r="B370" s="162">
        <f t="shared" si="941"/>
        <v>4.280731310624371</v>
      </c>
      <c r="C370" s="162">
        <f t="shared" si="941"/>
        <v>4.4608401527219241</v>
      </c>
      <c r="D370" s="162">
        <f t="shared" si="941"/>
        <v>4.8881120302432883</v>
      </c>
      <c r="E370" s="162">
        <f t="shared" si="941"/>
        <v>4.3921920761259114</v>
      </c>
      <c r="F370" s="162">
        <f t="shared" si="941"/>
        <v>3.5751393909238582</v>
      </c>
      <c r="G370" s="162">
        <f t="shared" si="941"/>
        <v>3.1293505696688109</v>
      </c>
      <c r="H370" s="185">
        <f t="shared" si="960"/>
        <v>3.5222126959544364</v>
      </c>
      <c r="I370" s="185">
        <f t="shared" si="947"/>
        <v>4.4446377238626811</v>
      </c>
      <c r="J370" s="130">
        <f t="shared" ref="J370" si="965">+I370/H370-1</f>
        <v>0.26188794020523765</v>
      </c>
      <c r="K370" s="2"/>
      <c r="L370" s="136" t="s">
        <v>3</v>
      </c>
      <c r="M370" s="162">
        <f t="shared" si="943"/>
        <v>3.6618049486786743</v>
      </c>
      <c r="N370" s="162">
        <f t="shared" si="943"/>
        <v>4.0862242149604509</v>
      </c>
      <c r="O370" s="162">
        <f t="shared" si="943"/>
        <v>4.5088065893459026</v>
      </c>
      <c r="P370" s="162">
        <f t="shared" si="943"/>
        <v>3.8261006550570227</v>
      </c>
      <c r="Q370" s="162">
        <f t="shared" si="943"/>
        <v>3.8464713838279376</v>
      </c>
      <c r="R370" s="162">
        <f t="shared" si="943"/>
        <v>3.4833447962120534</v>
      </c>
      <c r="S370" s="185">
        <f t="shared" si="962"/>
        <v>3.4051830753255019</v>
      </c>
      <c r="T370" s="185">
        <f t="shared" si="949"/>
        <v>4.1857044055865202</v>
      </c>
      <c r="U370" s="150">
        <f t="shared" ref="U370" si="966">+T370/S370-1</f>
        <v>0.22921567298886214</v>
      </c>
      <c r="V370" s="130">
        <f t="shared" ref="V370" si="967">+POWER(T370/O370,0.2)-1</f>
        <v>-1.4761464913612299E-2</v>
      </c>
    </row>
    <row r="371" spans="1:22" x14ac:dyDescent="0.25">
      <c r="A371" s="136" t="s">
        <v>4</v>
      </c>
      <c r="B371" s="162">
        <f t="shared" si="941"/>
        <v>4.4180786266950127</v>
      </c>
      <c r="C371" s="162">
        <f t="shared" si="941"/>
        <v>4.6782894857136661</v>
      </c>
      <c r="D371" s="162">
        <f t="shared" si="941"/>
        <v>4.7463334609175414</v>
      </c>
      <c r="E371" s="162">
        <f t="shared" si="941"/>
        <v>4.4792718295078489</v>
      </c>
      <c r="F371" s="162">
        <f t="shared" si="941"/>
        <v>3.099875387502542</v>
      </c>
      <c r="G371" s="162">
        <f t="shared" si="941"/>
        <v>3.874824429160499</v>
      </c>
      <c r="H371" s="185">
        <f t="shared" si="960"/>
        <v>4.2584631538689308</v>
      </c>
      <c r="I371" s="185">
        <f t="shared" si="960"/>
        <v>4.8903807633559868</v>
      </c>
      <c r="J371" s="130">
        <f t="shared" ref="J371:J372" si="968">+I371/H371-1</f>
        <v>0.14839100085037527</v>
      </c>
      <c r="K371" s="2"/>
      <c r="L371" s="136" t="s">
        <v>4</v>
      </c>
      <c r="M371" s="162">
        <f t="shared" ref="M371:Q377" si="969">+M192/M13</f>
        <v>3.6835650230357766</v>
      </c>
      <c r="N371" s="162">
        <f t="shared" si="969"/>
        <v>4.1069250386887948</v>
      </c>
      <c r="O371" s="162">
        <f t="shared" si="969"/>
        <v>4.5146266066668428</v>
      </c>
      <c r="P371" s="162">
        <f t="shared" si="969"/>
        <v>3.8082260329127484</v>
      </c>
      <c r="Q371" s="162">
        <f t="shared" si="969"/>
        <v>3.709777045052054</v>
      </c>
      <c r="R371" s="162">
        <v>3.709777045052054</v>
      </c>
      <c r="S371" s="185">
        <f t="shared" si="962"/>
        <v>3.3999754914275044</v>
      </c>
      <c r="T371" s="185">
        <f t="shared" si="962"/>
        <v>4.2217906415234827</v>
      </c>
      <c r="U371" s="150">
        <f t="shared" ref="U371:U372" si="970">+T371/S371-1</f>
        <v>0.24171208062177341</v>
      </c>
      <c r="V371" s="130">
        <f t="shared" ref="V371:V372" si="971">+POWER(T371/O371,0.2)-1</f>
        <v>-1.3323075987366151E-2</v>
      </c>
    </row>
    <row r="372" spans="1:22" x14ac:dyDescent="0.25">
      <c r="A372" s="136" t="s">
        <v>5</v>
      </c>
      <c r="B372" s="162">
        <f t="shared" si="941"/>
        <v>4.3565893977799304</v>
      </c>
      <c r="C372" s="162">
        <f t="shared" si="941"/>
        <v>4.2644165244047088</v>
      </c>
      <c r="D372" s="162">
        <f t="shared" si="941"/>
        <v>4.7253807444345997</v>
      </c>
      <c r="E372" s="162">
        <f t="shared" si="941"/>
        <v>4.653934211113083</v>
      </c>
      <c r="F372" s="162">
        <f t="shared" si="941"/>
        <v>3.9760570075801152</v>
      </c>
      <c r="G372" s="162">
        <f t="shared" si="941"/>
        <v>4.0290585043500258</v>
      </c>
      <c r="H372" s="185">
        <f t="shared" si="960"/>
        <v>4.2428183244009094</v>
      </c>
      <c r="I372" s="185">
        <f t="shared" si="960"/>
        <v>4.3481092187091956</v>
      </c>
      <c r="J372" s="130">
        <f t="shared" si="968"/>
        <v>2.4816262742796802E-2</v>
      </c>
      <c r="K372" s="2"/>
      <c r="L372" s="136" t="s">
        <v>5</v>
      </c>
      <c r="M372" s="162">
        <f t="shared" si="969"/>
        <v>3.7145848542344337</v>
      </c>
      <c r="N372" s="162">
        <f t="shared" si="969"/>
        <v>4.0959187435935478</v>
      </c>
      <c r="O372" s="162">
        <f t="shared" si="969"/>
        <v>4.554835569078624</v>
      </c>
      <c r="P372" s="162">
        <f t="shared" si="969"/>
        <v>3.7989029087094006</v>
      </c>
      <c r="Q372" s="162">
        <f t="shared" si="969"/>
        <v>3.6754766132413699</v>
      </c>
      <c r="R372" s="162">
        <v>3.6754766132413699</v>
      </c>
      <c r="S372" s="185">
        <f t="shared" si="962"/>
        <v>3.4381435588566833</v>
      </c>
      <c r="T372" s="185">
        <f t="shared" si="962"/>
        <v>4.2275631355020096</v>
      </c>
      <c r="U372" s="150">
        <f t="shared" si="970"/>
        <v>0.22960634514861233</v>
      </c>
      <c r="V372" s="130">
        <f t="shared" si="971"/>
        <v>-1.480209477544181E-2</v>
      </c>
    </row>
    <row r="373" spans="1:22" x14ac:dyDescent="0.25">
      <c r="A373" s="136" t="s">
        <v>6</v>
      </c>
      <c r="B373" s="162">
        <f t="shared" si="941"/>
        <v>4.0586232747689674</v>
      </c>
      <c r="C373" s="162">
        <f t="shared" si="941"/>
        <v>4.3188904861996651</v>
      </c>
      <c r="D373" s="162">
        <f t="shared" si="941"/>
        <v>4.4922079804196393</v>
      </c>
      <c r="E373" s="162">
        <f t="shared" si="941"/>
        <v>4.2177652787904272</v>
      </c>
      <c r="F373" s="162">
        <f t="shared" si="941"/>
        <v>4.093466097106071</v>
      </c>
      <c r="G373" s="162">
        <f t="shared" si="941"/>
        <v>3.9243272147878745</v>
      </c>
      <c r="H373" s="185">
        <f t="shared" si="960"/>
        <v>4.0150480984067949</v>
      </c>
      <c r="I373" s="186"/>
      <c r="J373" s="130"/>
      <c r="K373" s="2"/>
      <c r="L373" s="136" t="s">
        <v>6</v>
      </c>
      <c r="M373" s="162">
        <f t="shared" si="969"/>
        <v>3.7236857912142427</v>
      </c>
      <c r="N373" s="162">
        <f t="shared" si="969"/>
        <v>4.1155443846985102</v>
      </c>
      <c r="O373" s="162">
        <f t="shared" si="969"/>
        <v>4.5695427974938712</v>
      </c>
      <c r="P373" s="162">
        <f t="shared" si="969"/>
        <v>3.7773918487118161</v>
      </c>
      <c r="Q373" s="162">
        <f t="shared" si="969"/>
        <v>3.6618665859314912</v>
      </c>
      <c r="R373" s="162">
        <v>3.6618665859314912</v>
      </c>
      <c r="S373" s="185">
        <f t="shared" si="962"/>
        <v>3.4377450002758718</v>
      </c>
      <c r="T373" s="185"/>
      <c r="U373" s="150"/>
      <c r="V373" s="130"/>
    </row>
    <row r="374" spans="1:22" x14ac:dyDescent="0.25">
      <c r="A374" s="136" t="s">
        <v>7</v>
      </c>
      <c r="B374" s="162">
        <f t="shared" si="941"/>
        <v>3.7236982464104398</v>
      </c>
      <c r="C374" s="162">
        <f t="shared" si="941"/>
        <v>4.2720742104004623</v>
      </c>
      <c r="D374" s="162">
        <f t="shared" si="941"/>
        <v>3.924154839525853</v>
      </c>
      <c r="E374" s="162">
        <f t="shared" si="941"/>
        <v>3.9284288836174954</v>
      </c>
      <c r="F374" s="162">
        <f t="shared" si="941"/>
        <v>2.7313110052477509</v>
      </c>
      <c r="G374" s="162">
        <f t="shared" si="941"/>
        <v>3.6197299638220555</v>
      </c>
      <c r="H374" s="185">
        <f t="shared" si="960"/>
        <v>4.0192715561257888</v>
      </c>
      <c r="I374" s="186"/>
      <c r="J374" s="130"/>
      <c r="K374" s="2"/>
      <c r="L374" s="136" t="s">
        <v>7</v>
      </c>
      <c r="M374" s="162">
        <f t="shared" si="969"/>
        <v>3.757608195743336</v>
      </c>
      <c r="N374" s="162">
        <f t="shared" si="969"/>
        <v>4.1710613101709768</v>
      </c>
      <c r="O374" s="162">
        <f t="shared" si="969"/>
        <v>4.5396771709702977</v>
      </c>
      <c r="P374" s="162">
        <f t="shared" si="969"/>
        <v>3.7750025124631281</v>
      </c>
      <c r="Q374" s="162">
        <f t="shared" si="969"/>
        <v>3.5562812070150098</v>
      </c>
      <c r="R374" s="162">
        <f>+R195/R16</f>
        <v>3.6317725754487586</v>
      </c>
      <c r="S374" s="185">
        <f t="shared" si="962"/>
        <v>3.4658429771479273</v>
      </c>
      <c r="T374" s="185"/>
      <c r="U374" s="150"/>
      <c r="V374" s="130"/>
    </row>
    <row r="375" spans="1:22" x14ac:dyDescent="0.25">
      <c r="A375" s="136" t="s">
        <v>8</v>
      </c>
      <c r="B375" s="162">
        <f t="shared" ref="B375:G377" si="972">+B196/B17</f>
        <v>4.2448635862632669</v>
      </c>
      <c r="C375" s="162">
        <f t="shared" si="972"/>
        <v>4.4899681162292513</v>
      </c>
      <c r="D375" s="162">
        <f t="shared" si="972"/>
        <v>3.6751214565848072</v>
      </c>
      <c r="E375" s="162">
        <f t="shared" si="972"/>
        <v>3.074658588273516</v>
      </c>
      <c r="F375" s="162">
        <f t="shared" si="972"/>
        <v>2.9550215551603509</v>
      </c>
      <c r="G375" s="162">
        <f t="shared" si="972"/>
        <v>3.2072194617348515</v>
      </c>
      <c r="H375" s="185">
        <f t="shared" si="960"/>
        <v>3.5536971135525732</v>
      </c>
      <c r="I375" s="186"/>
      <c r="J375" s="130"/>
      <c r="K375" s="2"/>
      <c r="L375" s="136" t="s">
        <v>8</v>
      </c>
      <c r="M375" s="162">
        <f t="shared" si="969"/>
        <v>3.82267187693044</v>
      </c>
      <c r="N375" s="162">
        <f t="shared" si="969"/>
        <v>4.1872446064634312</v>
      </c>
      <c r="O375" s="162">
        <f t="shared" si="969"/>
        <v>4.4398853232487578</v>
      </c>
      <c r="P375" s="162">
        <f t="shared" si="969"/>
        <v>3.7163950151076239</v>
      </c>
      <c r="Q375" s="162">
        <f t="shared" si="969"/>
        <v>3.5439668611806217</v>
      </c>
      <c r="R375" s="162">
        <f t="shared" ref="R375" si="973">+R196/R17</f>
        <v>3.6604257605207393</v>
      </c>
      <c r="S375" s="185">
        <f t="shared" si="962"/>
        <v>3.4934963365145792</v>
      </c>
      <c r="T375" s="185"/>
      <c r="U375" s="150"/>
      <c r="V375" s="130"/>
    </row>
    <row r="376" spans="1:22" x14ac:dyDescent="0.25">
      <c r="A376" s="136" t="s">
        <v>9</v>
      </c>
      <c r="B376" s="162">
        <f t="shared" si="972"/>
        <v>3.5133487647752446</v>
      </c>
      <c r="C376" s="162">
        <f t="shared" si="972"/>
        <v>4.8021433297285645</v>
      </c>
      <c r="D376" s="162">
        <f t="shared" si="972"/>
        <v>3.0666704452318951</v>
      </c>
      <c r="E376" s="162">
        <f t="shared" si="972"/>
        <v>2.8939530368481861</v>
      </c>
      <c r="F376" s="162">
        <f t="shared" si="972"/>
        <v>4.4841097415604123</v>
      </c>
      <c r="G376" s="162">
        <f t="shared" si="972"/>
        <v>3.1245777823557503</v>
      </c>
      <c r="H376" s="185">
        <f t="shared" si="960"/>
        <v>4.0307285672753164</v>
      </c>
      <c r="I376" s="186"/>
      <c r="J376" s="130"/>
      <c r="K376" s="2"/>
      <c r="L376" s="136" t="s">
        <v>9</v>
      </c>
      <c r="M376" s="162">
        <f t="shared" si="969"/>
        <v>3.8521993784916622</v>
      </c>
      <c r="N376" s="162">
        <f t="shared" si="969"/>
        <v>4.3215408310977717</v>
      </c>
      <c r="O376" s="162">
        <f t="shared" si="969"/>
        <v>4.2497194602432717</v>
      </c>
      <c r="P376" s="162">
        <f t="shared" si="969"/>
        <v>3.680311612479954</v>
      </c>
      <c r="Q376" s="162">
        <f t="shared" si="969"/>
        <v>3.69571808923184</v>
      </c>
      <c r="R376" s="162">
        <f t="shared" ref="R376" si="974">+R197/R18</f>
        <v>3.564884770194372</v>
      </c>
      <c r="S376" s="185">
        <f t="shared" si="962"/>
        <v>3.5569644991703839</v>
      </c>
      <c r="T376" s="185"/>
      <c r="U376" s="150"/>
      <c r="V376" s="130"/>
    </row>
    <row r="377" spans="1:22" ht="25.5" x14ac:dyDescent="0.25">
      <c r="A377" s="137" t="s">
        <v>13</v>
      </c>
      <c r="B377" s="187">
        <f t="shared" si="972"/>
        <v>3.8521993784916622</v>
      </c>
      <c r="C377" s="187">
        <f t="shared" si="972"/>
        <v>4.3215408310977717</v>
      </c>
      <c r="D377" s="187">
        <f t="shared" si="972"/>
        <v>4.2497194602432717</v>
      </c>
      <c r="E377" s="187">
        <f t="shared" si="972"/>
        <v>3.680311612479954</v>
      </c>
      <c r="F377" s="187">
        <f t="shared" si="972"/>
        <v>3.69571808923184</v>
      </c>
      <c r="G377" s="187">
        <f t="shared" ref="G377:H377" si="975">+G198/G19</f>
        <v>3.564884770194372</v>
      </c>
      <c r="H377" s="188">
        <f t="shared" si="975"/>
        <v>3.5569644991703839</v>
      </c>
      <c r="I377" s="189"/>
      <c r="J377" s="140"/>
      <c r="K377" s="3"/>
      <c r="L377" s="137" t="s">
        <v>14</v>
      </c>
      <c r="M377" s="187">
        <f t="shared" si="969"/>
        <v>3.579810314867895</v>
      </c>
      <c r="N377" s="187">
        <f t="shared" si="969"/>
        <v>4.0828348451501997</v>
      </c>
      <c r="O377" s="187">
        <f t="shared" si="969"/>
        <v>4.4753038444400008</v>
      </c>
      <c r="P377" s="187">
        <f t="shared" si="969"/>
        <v>3.8189867440294023</v>
      </c>
      <c r="Q377" s="187">
        <f t="shared" si="969"/>
        <v>3.7832104769676023</v>
      </c>
      <c r="R377" s="187">
        <f>+R198/R19</f>
        <v>3.5787947571624557</v>
      </c>
      <c r="S377" s="188">
        <f>+S198/S19</f>
        <v>3.4454389885904111</v>
      </c>
      <c r="T377" s="188">
        <f>+T198/T19</f>
        <v>3.9558334663350752</v>
      </c>
      <c r="U377" s="152">
        <f t="shared" ref="U377" si="976">+T377/S377-1</f>
        <v>0.14813626926346335</v>
      </c>
      <c r="V377" s="160">
        <f t="shared" ref="V377" si="977">+POWER(T377/O377,0.2)-1</f>
        <v>-2.4374608318019964E-2</v>
      </c>
    </row>
    <row r="378" spans="1:22" ht="25.5" x14ac:dyDescent="0.25">
      <c r="A378" s="138" t="s">
        <v>15</v>
      </c>
      <c r="B378" s="141">
        <f t="shared" ref="B378:G378" si="978">+B377/B$539</f>
        <v>1.2226759983043942</v>
      </c>
      <c r="C378" s="141">
        <f t="shared" si="978"/>
        <v>1.2034875740659818</v>
      </c>
      <c r="D378" s="141">
        <f t="shared" si="978"/>
        <v>1.4143647783221713</v>
      </c>
      <c r="E378" s="141">
        <f t="shared" si="978"/>
        <v>1.4093590577891559</v>
      </c>
      <c r="F378" s="141">
        <f t="shared" si="978"/>
        <v>1.8515064644298247</v>
      </c>
      <c r="G378" s="141">
        <f t="shared" si="978"/>
        <v>1.2462925966839029</v>
      </c>
      <c r="H378" s="142">
        <f t="shared" ref="H378" si="979">+H377/H$539</f>
        <v>1.1146354650274808</v>
      </c>
      <c r="I378" s="244"/>
      <c r="J378" s="143"/>
      <c r="K378" s="3"/>
      <c r="L378" s="138" t="s">
        <v>15</v>
      </c>
      <c r="M378" s="141">
        <f t="shared" ref="M378:R378" si="980">+M377/M$539</f>
        <v>1.2582143775366901</v>
      </c>
      <c r="N378" s="141">
        <f t="shared" si="980"/>
        <v>1.2116916947369056</v>
      </c>
      <c r="O378" s="141">
        <f t="shared" si="980"/>
        <v>1.3018457385112687</v>
      </c>
      <c r="P378" s="141">
        <f t="shared" si="980"/>
        <v>1.3848850890855138</v>
      </c>
      <c r="Q378" s="141">
        <f t="shared" si="980"/>
        <v>1.7925950548646026</v>
      </c>
      <c r="R378" s="141">
        <f t="shared" si="980"/>
        <v>1.4473849453059908</v>
      </c>
      <c r="S378" s="142">
        <f t="shared" ref="S378:T378" si="981">+S377/S$539</f>
        <v>1.1392295931021479</v>
      </c>
      <c r="T378" s="142">
        <f t="shared" si="981"/>
        <v>1.1831344920419944</v>
      </c>
      <c r="U378" s="151"/>
      <c r="V378" s="143"/>
    </row>
    <row r="379" spans="1:22" ht="26.25" thickBot="1" x14ac:dyDescent="0.3">
      <c r="A379" s="139" t="s">
        <v>12</v>
      </c>
      <c r="B379" s="144"/>
      <c r="C379" s="145">
        <f>+C377/B377-1</f>
        <v>0.12183726917838844</v>
      </c>
      <c r="D379" s="145">
        <f t="shared" ref="D379:H379" si="982">+D377/C377-1</f>
        <v>-1.661938962549514E-2</v>
      </c>
      <c r="E379" s="145">
        <f t="shared" si="982"/>
        <v>-0.13398716152682755</v>
      </c>
      <c r="F379" s="145">
        <f t="shared" si="982"/>
        <v>4.1861881204956486E-3</v>
      </c>
      <c r="G379" s="145">
        <f t="shared" si="982"/>
        <v>-3.5401325501172587E-2</v>
      </c>
      <c r="H379" s="146">
        <f t="shared" si="982"/>
        <v>-2.2217467140056568E-3</v>
      </c>
      <c r="I379" s="159"/>
      <c r="J379" s="148"/>
      <c r="K379" s="2"/>
      <c r="L379" s="139" t="s">
        <v>12</v>
      </c>
      <c r="M379" s="144"/>
      <c r="N379" s="145">
        <f>+N377/M377-1</f>
        <v>0.14051709058245665</v>
      </c>
      <c r="O379" s="145">
        <f t="shared" ref="O379:T379" si="983">+O377/N377-1</f>
        <v>9.6126591982038212E-2</v>
      </c>
      <c r="P379" s="145">
        <f t="shared" si="983"/>
        <v>-0.1466530817177899</v>
      </c>
      <c r="Q379" s="145">
        <f t="shared" si="983"/>
        <v>-9.3679998019716715E-3</v>
      </c>
      <c r="R379" s="145">
        <f t="shared" si="983"/>
        <v>-5.4032341327462707E-2</v>
      </c>
      <c r="S379" s="146">
        <f t="shared" si="983"/>
        <v>-3.7262759565954928E-2</v>
      </c>
      <c r="T379" s="146">
        <f t="shared" si="983"/>
        <v>0.14813626926346335</v>
      </c>
      <c r="U379" s="147"/>
      <c r="V379" s="148"/>
    </row>
    <row r="380" spans="1:22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2" ht="15.75" thickBot="1" x14ac:dyDescent="0.3">
      <c r="A381" s="287" t="s">
        <v>139</v>
      </c>
      <c r="B381" s="288"/>
      <c r="C381" s="288"/>
      <c r="D381" s="288"/>
      <c r="E381" s="288"/>
      <c r="F381" s="288"/>
      <c r="G381" s="288"/>
      <c r="H381" s="288"/>
      <c r="I381" s="288"/>
      <c r="J381" s="289"/>
      <c r="K381" s="2"/>
      <c r="L381" s="287" t="s">
        <v>140</v>
      </c>
      <c r="M381" s="288"/>
      <c r="N381" s="288"/>
      <c r="O381" s="288"/>
      <c r="P381" s="288"/>
      <c r="Q381" s="288"/>
      <c r="R381" s="288"/>
      <c r="S381" s="288"/>
      <c r="T381" s="288"/>
      <c r="U381" s="288"/>
      <c r="V381" s="289"/>
    </row>
    <row r="382" spans="1:22" ht="38.25" x14ac:dyDescent="0.25">
      <c r="A382" s="131"/>
      <c r="B382" s="132">
        <v>2016</v>
      </c>
      <c r="C382" s="132">
        <f>+B382+1</f>
        <v>2017</v>
      </c>
      <c r="D382" s="132">
        <f t="shared" ref="D382" si="984">+C382+1</f>
        <v>2018</v>
      </c>
      <c r="E382" s="132">
        <f t="shared" ref="E382" si="985">+D382+1</f>
        <v>2019</v>
      </c>
      <c r="F382" s="132">
        <f t="shared" ref="F382" si="986">+E382+1</f>
        <v>2020</v>
      </c>
      <c r="G382" s="132">
        <f t="shared" ref="G382" si="987">+F382+1</f>
        <v>2021</v>
      </c>
      <c r="H382" s="133">
        <f t="shared" ref="H382" si="988">+G382+1</f>
        <v>2022</v>
      </c>
      <c r="I382" s="134">
        <f t="shared" ref="I382" si="989">+H382+1</f>
        <v>2023</v>
      </c>
      <c r="J382" s="135" t="s">
        <v>16</v>
      </c>
      <c r="K382" s="2"/>
      <c r="L382" s="131"/>
      <c r="M382" s="132">
        <v>2016</v>
      </c>
      <c r="N382" s="132">
        <f>+M382+1</f>
        <v>2017</v>
      </c>
      <c r="O382" s="132">
        <f t="shared" ref="O382:R382" si="990">+N382+1</f>
        <v>2018</v>
      </c>
      <c r="P382" s="132">
        <f t="shared" si="990"/>
        <v>2019</v>
      </c>
      <c r="Q382" s="132">
        <f t="shared" si="990"/>
        <v>2020</v>
      </c>
      <c r="R382" s="132">
        <f t="shared" si="990"/>
        <v>2021</v>
      </c>
      <c r="S382" s="133">
        <v>2022</v>
      </c>
      <c r="T382" s="134">
        <v>2023</v>
      </c>
      <c r="U382" s="149" t="s">
        <v>16</v>
      </c>
      <c r="V382" s="135" t="s">
        <v>21</v>
      </c>
    </row>
    <row r="383" spans="1:22" x14ac:dyDescent="0.25">
      <c r="A383" s="136" t="s">
        <v>10</v>
      </c>
      <c r="B383" s="162">
        <f t="shared" ref="B383:G392" si="991">+B204/B25</f>
        <v>2.4273718232305583</v>
      </c>
      <c r="C383" s="162">
        <f t="shared" si="991"/>
        <v>2.475322789376027</v>
      </c>
      <c r="D383" s="162">
        <f t="shared" si="991"/>
        <v>3.2566295190011321</v>
      </c>
      <c r="E383" s="162">
        <f t="shared" si="991"/>
        <v>2.8452222609397468</v>
      </c>
      <c r="F383" s="162">
        <f t="shared" si="991"/>
        <v>2.5145452444286271</v>
      </c>
      <c r="G383" s="162">
        <f t="shared" si="991"/>
        <v>1.9465321095097075</v>
      </c>
      <c r="H383" s="185">
        <f t="shared" ref="H383:I383" si="992">+H204/H25</f>
        <v>2.3788349297526885</v>
      </c>
      <c r="I383" s="185">
        <f t="shared" si="992"/>
        <v>2.3898439309094583</v>
      </c>
      <c r="J383" s="130">
        <f>+I383/H383-1</f>
        <v>4.6278962104842059E-3</v>
      </c>
      <c r="K383" s="2"/>
      <c r="L383" s="136" t="s">
        <v>10</v>
      </c>
      <c r="M383" s="162">
        <f t="shared" ref="M383:S394" si="993">+M204/M25</f>
        <v>2.8642746553877707</v>
      </c>
      <c r="N383" s="162">
        <f t="shared" si="993"/>
        <v>2.854637382329535</v>
      </c>
      <c r="O383" s="162">
        <f t="shared" si="993"/>
        <v>3.0167752384564528</v>
      </c>
      <c r="P383" s="162">
        <f t="shared" si="993"/>
        <v>2.9900026784306895</v>
      </c>
      <c r="Q383" s="162">
        <f t="shared" si="993"/>
        <v>2.6736891937672049</v>
      </c>
      <c r="R383" s="162">
        <f t="shared" si="993"/>
        <v>2.180528351597995</v>
      </c>
      <c r="S383" s="185">
        <f t="shared" si="993"/>
        <v>2.1747048503142623</v>
      </c>
      <c r="T383" s="185">
        <f t="shared" ref="T383" si="994">+T204/T25</f>
        <v>2.1334543214523243</v>
      </c>
      <c r="U383" s="150">
        <f t="shared" ref="U383:U384" si="995">+T383/S383-1</f>
        <v>-1.8968334418335897E-2</v>
      </c>
      <c r="V383" s="130">
        <f t="shared" ref="V383:V384" si="996">+POWER(T383/O383,0.2)-1</f>
        <v>-6.6943207513319947E-2</v>
      </c>
    </row>
    <row r="384" spans="1:22" x14ac:dyDescent="0.25">
      <c r="A384" s="136" t="s">
        <v>11</v>
      </c>
      <c r="B384" s="162">
        <f t="shared" si="991"/>
        <v>2.8429983456956478</v>
      </c>
      <c r="C384" s="162">
        <f t="shared" si="991"/>
        <v>2.8152106941096582</v>
      </c>
      <c r="D384" s="162">
        <f t="shared" si="991"/>
        <v>2.9553330468679961</v>
      </c>
      <c r="E384" s="162">
        <f t="shared" si="991"/>
        <v>2.9140969078566576</v>
      </c>
      <c r="F384" s="162">
        <f t="shared" si="991"/>
        <v>2.5095998299394084</v>
      </c>
      <c r="G384" s="162">
        <f t="shared" si="991"/>
        <v>2.1013890279416181</v>
      </c>
      <c r="H384" s="185">
        <f t="shared" ref="H384:I388" si="997">+H205/H26</f>
        <v>2.221615764558706</v>
      </c>
      <c r="I384" s="185">
        <f t="shared" si="997"/>
        <v>2.0189332071946411</v>
      </c>
      <c r="J384" s="130">
        <f t="shared" ref="J384" si="998">+I384/H384-1</f>
        <v>-9.123204858258871E-2</v>
      </c>
      <c r="K384" s="2"/>
      <c r="L384" s="136" t="s">
        <v>11</v>
      </c>
      <c r="M384" s="162">
        <f t="shared" si="993"/>
        <v>2.8523930301064442</v>
      </c>
      <c r="N384" s="162">
        <f t="shared" si="993"/>
        <v>2.852625391651824</v>
      </c>
      <c r="O384" s="162">
        <f t="shared" si="993"/>
        <v>3.0271066473981447</v>
      </c>
      <c r="P384" s="162">
        <f t="shared" si="993"/>
        <v>2.985730710859321</v>
      </c>
      <c r="Q384" s="162">
        <f t="shared" si="993"/>
        <v>2.6436535118753879</v>
      </c>
      <c r="R384" s="162">
        <f t="shared" si="993"/>
        <v>2.1555100530945412</v>
      </c>
      <c r="S384" s="185">
        <f t="shared" si="993"/>
        <v>2.184455676671067</v>
      </c>
      <c r="T384" s="185">
        <f t="shared" ref="T384:T390" si="999">+T205/T26</f>
        <v>2.1163907242242281</v>
      </c>
      <c r="U384" s="150">
        <f t="shared" si="995"/>
        <v>-3.1158770202453501E-2</v>
      </c>
      <c r="V384" s="130">
        <f t="shared" si="996"/>
        <v>-6.9077289102107087E-2</v>
      </c>
    </row>
    <row r="385" spans="1:22" x14ac:dyDescent="0.25">
      <c r="A385" s="136" t="s">
        <v>0</v>
      </c>
      <c r="B385" s="162">
        <f t="shared" si="991"/>
        <v>3.0618009134327919</v>
      </c>
      <c r="C385" s="162">
        <f t="shared" si="991"/>
        <v>2.9125859981990554</v>
      </c>
      <c r="D385" s="162">
        <f t="shared" si="991"/>
        <v>2.9429169505974713</v>
      </c>
      <c r="E385" s="162">
        <f t="shared" si="991"/>
        <v>2.9817411884890239</v>
      </c>
      <c r="F385" s="162">
        <f t="shared" si="991"/>
        <v>2.2719874881816389</v>
      </c>
      <c r="G385" s="162">
        <f t="shared" si="991"/>
        <v>2.2273367146793404</v>
      </c>
      <c r="H385" s="185">
        <f t="shared" ref="H385" si="1000">+H206/H27</f>
        <v>1.9562567185332429</v>
      </c>
      <c r="I385" s="185">
        <f t="shared" si="997"/>
        <v>2.0260613703236654</v>
      </c>
      <c r="J385" s="130">
        <f t="shared" ref="J385" si="1001">+I385/H385-1</f>
        <v>3.5682766545466649E-2</v>
      </c>
      <c r="K385" s="2"/>
      <c r="L385" s="136" t="s">
        <v>0</v>
      </c>
      <c r="M385" s="162">
        <f t="shared" si="993"/>
        <v>2.8635938614643957</v>
      </c>
      <c r="N385" s="162">
        <f t="shared" si="993"/>
        <v>2.8403198176257543</v>
      </c>
      <c r="O385" s="162">
        <f t="shared" si="993"/>
        <v>3.0280229571622215</v>
      </c>
      <c r="P385" s="162">
        <f t="shared" si="993"/>
        <v>2.9889337738064787</v>
      </c>
      <c r="Q385" s="162">
        <f t="shared" si="993"/>
        <v>2.5813607652447521</v>
      </c>
      <c r="R385" s="162">
        <f t="shared" si="993"/>
        <v>2.1534939613261348</v>
      </c>
      <c r="S385" s="185">
        <f t="shared" si="993"/>
        <v>2.1580469862387295</v>
      </c>
      <c r="T385" s="185">
        <f t="shared" si="999"/>
        <v>2.1267572251072133</v>
      </c>
      <c r="U385" s="150">
        <f t="shared" ref="U385" si="1002">+T385/S385-1</f>
        <v>-1.4499110228388123E-2</v>
      </c>
      <c r="V385" s="130">
        <f t="shared" ref="V385" si="1003">+POWER(T385/O385,0.2)-1</f>
        <v>-6.8223505114039185E-2</v>
      </c>
    </row>
    <row r="386" spans="1:22" x14ac:dyDescent="0.25">
      <c r="A386" s="136" t="s">
        <v>1</v>
      </c>
      <c r="B386" s="162">
        <f t="shared" si="991"/>
        <v>3.2427448958538192</v>
      </c>
      <c r="C386" s="162">
        <f t="shared" si="991"/>
        <v>2.9337453032284597</v>
      </c>
      <c r="D386" s="162">
        <f t="shared" si="991"/>
        <v>2.9584765340665378</v>
      </c>
      <c r="E386" s="162">
        <f t="shared" si="991"/>
        <v>2.9189182427699385</v>
      </c>
      <c r="F386" s="162">
        <f t="shared" si="991"/>
        <v>2.436122666570073</v>
      </c>
      <c r="G386" s="162">
        <f t="shared" si="991"/>
        <v>2.1584378364062426</v>
      </c>
      <c r="H386" s="185">
        <f t="shared" ref="H386" si="1004">+H207/H28</f>
        <v>2.4930456988359988</v>
      </c>
      <c r="I386" s="185">
        <f t="shared" si="997"/>
        <v>2.0263033063159561</v>
      </c>
      <c r="J386" s="130">
        <f t="shared" ref="J386" si="1005">+I386/H386-1</f>
        <v>-0.18721774443924732</v>
      </c>
      <c r="K386" s="2"/>
      <c r="L386" s="136" t="s">
        <v>1</v>
      </c>
      <c r="M386" s="162">
        <f t="shared" si="993"/>
        <v>2.8851010490847973</v>
      </c>
      <c r="N386" s="162">
        <f t="shared" si="993"/>
        <v>2.8233348160975691</v>
      </c>
      <c r="O386" s="162">
        <f t="shared" si="993"/>
        <v>3.0298150079012034</v>
      </c>
      <c r="P386" s="162">
        <f t="shared" si="993"/>
        <v>2.9855582588437528</v>
      </c>
      <c r="Q386" s="162">
        <f t="shared" si="993"/>
        <v>2.5456601183457703</v>
      </c>
      <c r="R386" s="162">
        <f t="shared" si="993"/>
        <v>2.1382056682496913</v>
      </c>
      <c r="S386" s="185">
        <f t="shared" si="993"/>
        <v>2.1771522277640396</v>
      </c>
      <c r="T386" s="185">
        <f t="shared" si="999"/>
        <v>2.0934903425532601</v>
      </c>
      <c r="U386" s="150">
        <f t="shared" ref="U386" si="1006">+T386/S386-1</f>
        <v>-3.8427209702603715E-2</v>
      </c>
      <c r="V386" s="130">
        <f t="shared" ref="V386" si="1007">+POWER(T386/O386,0.2)-1</f>
        <v>-7.1266802050927391E-2</v>
      </c>
    </row>
    <row r="387" spans="1:22" x14ac:dyDescent="0.25">
      <c r="A387" s="136" t="s">
        <v>2</v>
      </c>
      <c r="B387" s="162">
        <f t="shared" si="991"/>
        <v>2.8928621074545693</v>
      </c>
      <c r="C387" s="162">
        <f t="shared" si="991"/>
        <v>2.9447256387810516</v>
      </c>
      <c r="D387" s="162">
        <f t="shared" si="991"/>
        <v>3.0933488780570118</v>
      </c>
      <c r="E387" s="162">
        <f t="shared" si="991"/>
        <v>2.7753559819386218</v>
      </c>
      <c r="F387" s="162">
        <f t="shared" si="991"/>
        <v>2.3117473100269836</v>
      </c>
      <c r="G387" s="162">
        <f t="shared" si="991"/>
        <v>1.7792368027750929</v>
      </c>
      <c r="H387" s="185">
        <f t="shared" ref="H387:I394" si="1008">+H208/H29</f>
        <v>2.2980115376325823</v>
      </c>
      <c r="I387" s="185">
        <f t="shared" si="997"/>
        <v>1.9447340165498828</v>
      </c>
      <c r="J387" s="130">
        <f t="shared" ref="J387" si="1009">+I387/H387-1</f>
        <v>-0.15373183088830222</v>
      </c>
      <c r="K387" s="2"/>
      <c r="L387" s="136" t="s">
        <v>2</v>
      </c>
      <c r="M387" s="162">
        <f t="shared" si="993"/>
        <v>2.8822091210249217</v>
      </c>
      <c r="N387" s="162">
        <f t="shared" si="993"/>
        <v>2.8283056849968125</v>
      </c>
      <c r="O387" s="162">
        <f t="shared" si="993"/>
        <v>3.0416606983313197</v>
      </c>
      <c r="P387" s="162">
        <f t="shared" si="993"/>
        <v>2.9578596746186956</v>
      </c>
      <c r="Q387" s="162">
        <f t="shared" si="993"/>
        <v>2.4993579737894862</v>
      </c>
      <c r="R387" s="162">
        <f t="shared" si="993"/>
        <v>2.0860323884674421</v>
      </c>
      <c r="S387" s="185">
        <f t="shared" si="993"/>
        <v>2.2317461958977058</v>
      </c>
      <c r="T387" s="185">
        <f t="shared" si="999"/>
        <v>2.0634577015710467</v>
      </c>
      <c r="U387" s="150">
        <f t="shared" ref="U387" si="1010">+T387/S387-1</f>
        <v>-7.5406645538815931E-2</v>
      </c>
      <c r="V387" s="130">
        <f t="shared" ref="V387" si="1011">+POWER(T387/O387,0.2)-1</f>
        <v>-7.4669321791836718E-2</v>
      </c>
    </row>
    <row r="388" spans="1:22" x14ac:dyDescent="0.25">
      <c r="A388" s="136" t="s">
        <v>3</v>
      </c>
      <c r="B388" s="162">
        <f t="shared" si="991"/>
        <v>2.8261545547427165</v>
      </c>
      <c r="C388" s="162">
        <f t="shared" si="991"/>
        <v>2.8463840492154917</v>
      </c>
      <c r="D388" s="162">
        <f t="shared" si="991"/>
        <v>2.8556619894542257</v>
      </c>
      <c r="E388" s="162">
        <f t="shared" si="991"/>
        <v>2.8129346341177119</v>
      </c>
      <c r="F388" s="162">
        <f t="shared" si="991"/>
        <v>2.2754525788288498</v>
      </c>
      <c r="G388" s="162">
        <f t="shared" si="991"/>
        <v>2.0712206865133069</v>
      </c>
      <c r="H388" s="185">
        <f t="shared" si="1008"/>
        <v>2.1581141155108723</v>
      </c>
      <c r="I388" s="185">
        <f t="shared" si="997"/>
        <v>2.4309437843404624</v>
      </c>
      <c r="J388" s="130">
        <f t="shared" ref="J388" si="1012">+I388/H388-1</f>
        <v>0.12642040885081074</v>
      </c>
      <c r="K388" s="2"/>
      <c r="L388" s="136" t="s">
        <v>3</v>
      </c>
      <c r="M388" s="162">
        <f t="shared" si="993"/>
        <v>2.892806766352062</v>
      </c>
      <c r="N388" s="162">
        <f t="shared" si="993"/>
        <v>2.8302766122118777</v>
      </c>
      <c r="O388" s="162">
        <f t="shared" si="993"/>
        <v>3.048792647554305</v>
      </c>
      <c r="P388" s="162">
        <f t="shared" si="993"/>
        <v>2.9545365999696522</v>
      </c>
      <c r="Q388" s="162">
        <f t="shared" si="993"/>
        <v>2.4598095540443055</v>
      </c>
      <c r="R388" s="162">
        <f t="shared" si="993"/>
        <v>2.0701961663475545</v>
      </c>
      <c r="S388" s="185">
        <f t="shared" si="993"/>
        <v>2.2369171760347131</v>
      </c>
      <c r="T388" s="185">
        <f t="shared" si="999"/>
        <v>2.0769961536972255</v>
      </c>
      <c r="U388" s="150">
        <f t="shared" ref="U388" si="1013">+T388/S388-1</f>
        <v>-7.1491704767081554E-2</v>
      </c>
      <c r="V388" s="130">
        <f t="shared" ref="V388" si="1014">+POWER(T388/O388,0.2)-1</f>
        <v>-7.3892159960021075E-2</v>
      </c>
    </row>
    <row r="389" spans="1:22" x14ac:dyDescent="0.25">
      <c r="A389" s="136" t="s">
        <v>4</v>
      </c>
      <c r="B389" s="162">
        <f t="shared" si="991"/>
        <v>3.1665043137704325</v>
      </c>
      <c r="C389" s="162">
        <f t="shared" si="991"/>
        <v>2.9437047147999311</v>
      </c>
      <c r="D389" s="162">
        <f t="shared" si="991"/>
        <v>3.1298945863914613</v>
      </c>
      <c r="E389" s="162">
        <f t="shared" si="991"/>
        <v>2.5427506573506289</v>
      </c>
      <c r="F389" s="162">
        <f t="shared" si="991"/>
        <v>2.0053209256627103</v>
      </c>
      <c r="G389" s="162">
        <f t="shared" si="991"/>
        <v>1.8962924969083441</v>
      </c>
      <c r="H389" s="185">
        <f t="shared" si="1008"/>
        <v>2.4321153495305552</v>
      </c>
      <c r="I389" s="185">
        <f t="shared" si="1008"/>
        <v>2.2228378269958839</v>
      </c>
      <c r="J389" s="130">
        <f t="shared" ref="J389:J390" si="1015">+I389/H389-1</f>
        <v>-8.6047531658013598E-2</v>
      </c>
      <c r="K389" s="2"/>
      <c r="L389" s="136" t="s">
        <v>4</v>
      </c>
      <c r="M389" s="162">
        <f t="shared" si="993"/>
        <v>2.908216309805832</v>
      </c>
      <c r="N389" s="162">
        <f t="shared" si="993"/>
        <v>2.8161156623013208</v>
      </c>
      <c r="O389" s="162">
        <f t="shared" si="993"/>
        <v>3.0652858744261371</v>
      </c>
      <c r="P389" s="162">
        <f t="shared" si="993"/>
        <v>2.9081349057466088</v>
      </c>
      <c r="Q389" s="162">
        <f t="shared" si="993"/>
        <v>2.4077838488786245</v>
      </c>
      <c r="R389" s="162">
        <f t="shared" si="993"/>
        <v>2.0608231149131777</v>
      </c>
      <c r="S389" s="185">
        <f t="shared" si="993"/>
        <v>2.2803738619305016</v>
      </c>
      <c r="T389" s="185">
        <f t="shared" si="999"/>
        <v>2.0645627844858883</v>
      </c>
      <c r="U389" s="150">
        <f t="shared" ref="U389:U390" si="1016">+T389/S389-1</f>
        <v>-9.4638463037773013E-2</v>
      </c>
      <c r="V389" s="130">
        <f t="shared" ref="V389:V390" si="1017">+POWER(T389/O389,0.2)-1</f>
        <v>-7.6001168229844374E-2</v>
      </c>
    </row>
    <row r="390" spans="1:22" x14ac:dyDescent="0.25">
      <c r="A390" s="136" t="s">
        <v>5</v>
      </c>
      <c r="B390" s="162">
        <f t="shared" si="991"/>
        <v>2.7925490522421383</v>
      </c>
      <c r="C390" s="162">
        <f t="shared" si="991"/>
        <v>3.0426387846324565</v>
      </c>
      <c r="D390" s="162">
        <f t="shared" si="991"/>
        <v>3.2388654775311507</v>
      </c>
      <c r="E390" s="162">
        <f t="shared" si="991"/>
        <v>2.6068932660748461</v>
      </c>
      <c r="F390" s="162">
        <f t="shared" si="991"/>
        <v>1.7427805236622476</v>
      </c>
      <c r="G390" s="162">
        <f t="shared" si="991"/>
        <v>2.0521332466245799</v>
      </c>
      <c r="H390" s="185">
        <f t="shared" si="1008"/>
        <v>2.2956091441970097</v>
      </c>
      <c r="I390" s="185">
        <f t="shared" si="1008"/>
        <v>2.1204776012209354</v>
      </c>
      <c r="J390" s="130">
        <f t="shared" si="1015"/>
        <v>-7.6289791499908888E-2</v>
      </c>
      <c r="K390" s="2"/>
      <c r="L390" s="136" t="s">
        <v>5</v>
      </c>
      <c r="M390" s="162">
        <f t="shared" si="993"/>
        <v>2.8926618178596502</v>
      </c>
      <c r="N390" s="162">
        <f t="shared" si="993"/>
        <v>2.8367411760347401</v>
      </c>
      <c r="O390" s="162">
        <f t="shared" si="993"/>
        <v>3.0812702402603862</v>
      </c>
      <c r="P390" s="162">
        <f t="shared" si="993"/>
        <v>2.8603215572832847</v>
      </c>
      <c r="Q390" s="162">
        <f t="shared" si="993"/>
        <v>2.308960072491347</v>
      </c>
      <c r="R390" s="162">
        <f t="shared" si="993"/>
        <v>2.097561385093933</v>
      </c>
      <c r="S390" s="185">
        <f t="shared" si="993"/>
        <v>2.2994010459642982</v>
      </c>
      <c r="T390" s="185">
        <f t="shared" si="999"/>
        <v>2.0491410610401357</v>
      </c>
      <c r="U390" s="150">
        <f t="shared" si="1016"/>
        <v>-0.10883703187114591</v>
      </c>
      <c r="V390" s="130">
        <f t="shared" si="1017"/>
        <v>-7.834493675467058E-2</v>
      </c>
    </row>
    <row r="391" spans="1:22" x14ac:dyDescent="0.25">
      <c r="A391" s="136" t="s">
        <v>6</v>
      </c>
      <c r="B391" s="162">
        <f t="shared" si="991"/>
        <v>3.0441602858516412</v>
      </c>
      <c r="C391" s="162">
        <f t="shared" si="991"/>
        <v>3.1423009298979308</v>
      </c>
      <c r="D391" s="162">
        <f t="shared" si="991"/>
        <v>3.0686945302420141</v>
      </c>
      <c r="E391" s="162">
        <f t="shared" si="991"/>
        <v>2.55115757430706</v>
      </c>
      <c r="F391" s="162">
        <f t="shared" si="991"/>
        <v>2.3219096927989211</v>
      </c>
      <c r="G391" s="162">
        <f t="shared" si="991"/>
        <v>2.6617397932468836</v>
      </c>
      <c r="H391" s="185">
        <f t="shared" si="1008"/>
        <v>1.8406434809071817</v>
      </c>
      <c r="I391" s="186"/>
      <c r="J391" s="130"/>
      <c r="K391" s="2"/>
      <c r="L391" s="136" t="s">
        <v>6</v>
      </c>
      <c r="M391" s="162">
        <f t="shared" si="993"/>
        <v>2.8993011993394568</v>
      </c>
      <c r="N391" s="162">
        <f t="shared" si="993"/>
        <v>2.8463168996902874</v>
      </c>
      <c r="O391" s="162">
        <f t="shared" si="993"/>
        <v>3.0742272536966335</v>
      </c>
      <c r="P391" s="162">
        <f t="shared" si="993"/>
        <v>2.8135669657422011</v>
      </c>
      <c r="Q391" s="162">
        <f t="shared" si="993"/>
        <v>2.292142765776795</v>
      </c>
      <c r="R391" s="162">
        <f t="shared" si="993"/>
        <v>2.1259493238886416</v>
      </c>
      <c r="S391" s="185">
        <f t="shared" si="993"/>
        <v>2.2176954655603107</v>
      </c>
      <c r="T391" s="185"/>
      <c r="U391" s="150"/>
      <c r="V391" s="130"/>
    </row>
    <row r="392" spans="1:22" x14ac:dyDescent="0.25">
      <c r="A392" s="136" t="s">
        <v>7</v>
      </c>
      <c r="B392" s="162">
        <f t="shared" si="991"/>
        <v>2.5496952563767672</v>
      </c>
      <c r="C392" s="162">
        <f t="shared" si="991"/>
        <v>3.4720721231029747</v>
      </c>
      <c r="D392" s="162">
        <f t="shared" si="991"/>
        <v>3.1834944358703599</v>
      </c>
      <c r="E392" s="162">
        <f t="shared" si="991"/>
        <v>2.8301936232624243</v>
      </c>
      <c r="F392" s="162">
        <f t="shared" si="991"/>
        <v>2.2552835544919745</v>
      </c>
      <c r="G392" s="162">
        <f t="shared" si="991"/>
        <v>2.3699454970712357</v>
      </c>
      <c r="H392" s="185">
        <f t="shared" si="1008"/>
        <v>1.8716305368669921</v>
      </c>
      <c r="I392" s="186"/>
      <c r="J392" s="130"/>
      <c r="K392" s="2"/>
      <c r="L392" s="136" t="s">
        <v>7</v>
      </c>
      <c r="M392" s="162">
        <f t="shared" si="993"/>
        <v>2.8422579850802898</v>
      </c>
      <c r="N392" s="162">
        <f t="shared" si="993"/>
        <v>2.9256264965978329</v>
      </c>
      <c r="O392" s="162">
        <f t="shared" si="993"/>
        <v>3.0521547480276796</v>
      </c>
      <c r="P392" s="162">
        <f t="shared" si="993"/>
        <v>2.788004660475135</v>
      </c>
      <c r="Q392" s="162">
        <f t="shared" si="993"/>
        <v>2.2474792815296443</v>
      </c>
      <c r="R392" s="162">
        <f t="shared" si="993"/>
        <v>2.1341323928746827</v>
      </c>
      <c r="S392" s="185">
        <f t="shared" si="993"/>
        <v>2.1786867440060238</v>
      </c>
      <c r="T392" s="185"/>
      <c r="U392" s="150"/>
      <c r="V392" s="130"/>
    </row>
    <row r="393" spans="1:22" x14ac:dyDescent="0.25">
      <c r="A393" s="136" t="s">
        <v>8</v>
      </c>
      <c r="B393" s="162">
        <f t="shared" ref="B393:G395" si="1018">+B214/B35</f>
        <v>2.7107532952474651</v>
      </c>
      <c r="C393" s="162">
        <f t="shared" si="1018"/>
        <v>2.9748918389231966</v>
      </c>
      <c r="D393" s="162">
        <f t="shared" si="1018"/>
        <v>2.9083225042054037</v>
      </c>
      <c r="E393" s="162">
        <f t="shared" si="1018"/>
        <v>2.3777427647781484</v>
      </c>
      <c r="F393" s="162">
        <f t="shared" si="1018"/>
        <v>2.4362709647153329</v>
      </c>
      <c r="G393" s="162">
        <f t="shared" si="1018"/>
        <v>2.2163271274052292</v>
      </c>
      <c r="H393" s="185">
        <f t="shared" si="1008"/>
        <v>1.7644720231926174</v>
      </c>
      <c r="I393" s="186"/>
      <c r="J393" s="130"/>
      <c r="K393" s="2"/>
      <c r="L393" s="136" t="s">
        <v>8</v>
      </c>
      <c r="M393" s="162">
        <f t="shared" ref="M393:Q395" si="1019">+M214/M35</f>
        <v>2.8410029763949409</v>
      </c>
      <c r="N393" s="162">
        <f t="shared" si="1019"/>
        <v>2.9479059761926054</v>
      </c>
      <c r="O393" s="162">
        <f t="shared" si="1019"/>
        <v>3.0442218172599103</v>
      </c>
      <c r="P393" s="162">
        <f t="shared" si="1019"/>
        <v>2.7444887065233114</v>
      </c>
      <c r="Q393" s="162">
        <f t="shared" si="1019"/>
        <v>2.2559372819334156</v>
      </c>
      <c r="R393" s="162">
        <f t="shared" ref="R393" si="1020">+R214/R35</f>
        <v>2.1172606893299792</v>
      </c>
      <c r="S393" s="185">
        <f t="shared" si="993"/>
        <v>2.1447667645562545</v>
      </c>
      <c r="T393" s="185"/>
      <c r="U393" s="150"/>
      <c r="V393" s="130"/>
    </row>
    <row r="394" spans="1:22" x14ac:dyDescent="0.25">
      <c r="A394" s="136" t="s">
        <v>9</v>
      </c>
      <c r="B394" s="162">
        <f t="shared" si="1018"/>
        <v>2.898987024614712</v>
      </c>
      <c r="C394" s="162">
        <f t="shared" si="1018"/>
        <v>2.974758350225259</v>
      </c>
      <c r="D394" s="162">
        <f t="shared" si="1018"/>
        <v>2.8013618727800615</v>
      </c>
      <c r="E394" s="162">
        <f t="shared" si="1018"/>
        <v>2.4041635859988815</v>
      </c>
      <c r="F394" s="162">
        <f t="shared" si="1018"/>
        <v>2.0000880489418584</v>
      </c>
      <c r="G394" s="162">
        <f t="shared" si="1018"/>
        <v>2.3393722432417801</v>
      </c>
      <c r="H394" s="185">
        <f t="shared" si="1008"/>
        <v>2.2511992489631996</v>
      </c>
      <c r="I394" s="186"/>
      <c r="J394" s="130"/>
      <c r="K394" s="2"/>
      <c r="L394" s="136" t="s">
        <v>9</v>
      </c>
      <c r="M394" s="162">
        <f t="shared" si="1019"/>
        <v>2.8580085985001284</v>
      </c>
      <c r="N394" s="162">
        <f t="shared" si="1019"/>
        <v>2.9533332335492712</v>
      </c>
      <c r="O394" s="162">
        <f t="shared" si="1019"/>
        <v>3.0199717989715258</v>
      </c>
      <c r="P394" s="162">
        <f t="shared" si="1019"/>
        <v>2.7015011622396781</v>
      </c>
      <c r="Q394" s="162">
        <f t="shared" si="1019"/>
        <v>2.2220207170066426</v>
      </c>
      <c r="R394" s="162">
        <f t="shared" ref="R394" si="1021">+R215/R36</f>
        <v>2.1481385339252217</v>
      </c>
      <c r="S394" s="185">
        <f t="shared" si="993"/>
        <v>2.1316099287213053</v>
      </c>
      <c r="T394" s="185"/>
      <c r="U394" s="150"/>
      <c r="V394" s="130"/>
    </row>
    <row r="395" spans="1:22" ht="25.5" x14ac:dyDescent="0.25">
      <c r="A395" s="137" t="s">
        <v>13</v>
      </c>
      <c r="B395" s="187">
        <f t="shared" si="1018"/>
        <v>2.8580085985001284</v>
      </c>
      <c r="C395" s="187">
        <f t="shared" si="1018"/>
        <v>2.9533332335492712</v>
      </c>
      <c r="D395" s="187">
        <f t="shared" si="1018"/>
        <v>3.0199717989715258</v>
      </c>
      <c r="E395" s="187">
        <f t="shared" si="1018"/>
        <v>2.7015011622396781</v>
      </c>
      <c r="F395" s="187">
        <f t="shared" si="1018"/>
        <v>2.2220207170066426</v>
      </c>
      <c r="G395" s="187">
        <f t="shared" ref="G395:H395" si="1022">+G216/G37</f>
        <v>2.1481385339252217</v>
      </c>
      <c r="H395" s="188">
        <f t="shared" si="1022"/>
        <v>2.1316099287213053</v>
      </c>
      <c r="I395" s="189"/>
      <c r="J395" s="140"/>
      <c r="K395" s="3"/>
      <c r="L395" s="137" t="s">
        <v>14</v>
      </c>
      <c r="M395" s="187">
        <f t="shared" si="1019"/>
        <v>2.8731636086218066</v>
      </c>
      <c r="N395" s="187">
        <f t="shared" si="1019"/>
        <v>2.863149266322409</v>
      </c>
      <c r="O395" s="187">
        <f t="shared" si="1019"/>
        <v>3.0438313477528878</v>
      </c>
      <c r="P395" s="187">
        <f t="shared" si="1019"/>
        <v>2.8852308111851301</v>
      </c>
      <c r="Q395" s="187">
        <f t="shared" si="1019"/>
        <v>2.4122638621294974</v>
      </c>
      <c r="R395" s="187">
        <f>+R216/R37</f>
        <v>2.1217341422406544</v>
      </c>
      <c r="S395" s="188">
        <f>+S216/S37</f>
        <v>2.2011711593314494</v>
      </c>
      <c r="T395" s="188">
        <f>+T216/T37</f>
        <v>2.0908244232680073</v>
      </c>
      <c r="U395" s="152">
        <f t="shared" ref="U395" si="1023">+T395/S395-1</f>
        <v>-5.0130920349218622E-2</v>
      </c>
      <c r="V395" s="160">
        <f t="shared" ref="V395" si="1024">+POWER(T395/O395,0.2)-1</f>
        <v>-7.2360152519928667E-2</v>
      </c>
    </row>
    <row r="396" spans="1:22" ht="25.5" x14ac:dyDescent="0.25">
      <c r="A396" s="138" t="s">
        <v>15</v>
      </c>
      <c r="B396" s="141">
        <f t="shared" ref="B396:H396" si="1025">+B395/B$539</f>
        <v>0.90712296353205246</v>
      </c>
      <c r="C396" s="141">
        <f t="shared" si="1025"/>
        <v>0.82246124416456801</v>
      </c>
      <c r="D396" s="141">
        <f t="shared" si="1025"/>
        <v>1.0050879320271795</v>
      </c>
      <c r="E396" s="141">
        <f t="shared" si="1025"/>
        <v>1.034527924135435</v>
      </c>
      <c r="F396" s="141">
        <f t="shared" si="1025"/>
        <v>1.113203340271528</v>
      </c>
      <c r="G396" s="141">
        <f t="shared" si="1025"/>
        <v>0.7509945830132525</v>
      </c>
      <c r="H396" s="142">
        <f t="shared" si="1025"/>
        <v>0.66797631089982235</v>
      </c>
      <c r="I396" s="244"/>
      <c r="J396" s="143"/>
      <c r="K396" s="3"/>
      <c r="L396" s="138" t="s">
        <v>15</v>
      </c>
      <c r="M396" s="141">
        <f t="shared" ref="M396:R396" si="1026">+M395/M$539</f>
        <v>1.0098456184588547</v>
      </c>
      <c r="N396" s="141">
        <f t="shared" si="1026"/>
        <v>0.84971700261544636</v>
      </c>
      <c r="O396" s="141">
        <f t="shared" si="1026"/>
        <v>0.88543683435978027</v>
      </c>
      <c r="P396" s="141">
        <f t="shared" si="1026"/>
        <v>1.0462757262059839</v>
      </c>
      <c r="Q396" s="141">
        <f t="shared" si="1026"/>
        <v>1.1430007123864696</v>
      </c>
      <c r="R396" s="141">
        <f t="shared" si="1026"/>
        <v>0.85810063549320204</v>
      </c>
      <c r="S396" s="142">
        <f t="shared" ref="S396:T396" si="1027">+S395/S$539</f>
        <v>0.72781417186530095</v>
      </c>
      <c r="T396" s="142">
        <f t="shared" si="1027"/>
        <v>0.62533635781791408</v>
      </c>
      <c r="U396" s="151"/>
      <c r="V396" s="143"/>
    </row>
    <row r="397" spans="1:22" ht="26.25" thickBot="1" x14ac:dyDescent="0.3">
      <c r="A397" s="139" t="s">
        <v>12</v>
      </c>
      <c r="B397" s="144"/>
      <c r="C397" s="145">
        <f>+C395/B395-1</f>
        <v>3.3353515835875536E-2</v>
      </c>
      <c r="D397" s="145">
        <f t="shared" ref="D397:H397" si="1028">+D395/C395-1</f>
        <v>2.2563849099469735E-2</v>
      </c>
      <c r="E397" s="145">
        <f t="shared" si="1028"/>
        <v>-0.10545483796911792</v>
      </c>
      <c r="F397" s="145">
        <f t="shared" si="1028"/>
        <v>-0.17748666998000562</v>
      </c>
      <c r="G397" s="145">
        <f t="shared" si="1028"/>
        <v>-3.3249997408192455E-2</v>
      </c>
      <c r="H397" s="146">
        <f t="shared" si="1028"/>
        <v>-7.694385135261439E-3</v>
      </c>
      <c r="I397" s="159"/>
      <c r="J397" s="148"/>
      <c r="K397" s="2"/>
      <c r="L397" s="139" t="s">
        <v>12</v>
      </c>
      <c r="M397" s="144"/>
      <c r="N397" s="145">
        <f>+N395/M395-1</f>
        <v>-3.4854758250962847E-3</v>
      </c>
      <c r="O397" s="145">
        <f t="shared" ref="O397:T397" si="1029">+O395/N395-1</f>
        <v>6.3106064205502355E-2</v>
      </c>
      <c r="P397" s="145">
        <f t="shared" si="1029"/>
        <v>-5.2105559884204733E-2</v>
      </c>
      <c r="Q397" s="145">
        <f t="shared" si="1029"/>
        <v>-0.16392690221596451</v>
      </c>
      <c r="R397" s="145">
        <f t="shared" si="1029"/>
        <v>-0.12043861554696145</v>
      </c>
      <c r="S397" s="146">
        <f t="shared" si="1029"/>
        <v>3.7439665747616147E-2</v>
      </c>
      <c r="T397" s="146">
        <f t="shared" si="1029"/>
        <v>-5.0130920349218622E-2</v>
      </c>
      <c r="U397" s="147"/>
      <c r="V397" s="148"/>
    </row>
    <row r="398" spans="1:22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2" ht="15.75" thickBot="1" x14ac:dyDescent="0.3">
      <c r="A399" s="287" t="s">
        <v>141</v>
      </c>
      <c r="B399" s="288"/>
      <c r="C399" s="288"/>
      <c r="D399" s="288"/>
      <c r="E399" s="288"/>
      <c r="F399" s="288"/>
      <c r="G399" s="288"/>
      <c r="H399" s="288"/>
      <c r="I399" s="288"/>
      <c r="J399" s="289"/>
      <c r="K399" s="2"/>
      <c r="L399" s="287" t="s">
        <v>142</v>
      </c>
      <c r="M399" s="288"/>
      <c r="N399" s="288"/>
      <c r="O399" s="288"/>
      <c r="P399" s="288"/>
      <c r="Q399" s="288"/>
      <c r="R399" s="288"/>
      <c r="S399" s="288"/>
      <c r="T399" s="288"/>
      <c r="U399" s="288"/>
      <c r="V399" s="289"/>
    </row>
    <row r="400" spans="1:22" ht="38.25" x14ac:dyDescent="0.25">
      <c r="A400" s="131"/>
      <c r="B400" s="132">
        <v>2016</v>
      </c>
      <c r="C400" s="132">
        <f>+B400+1</f>
        <v>2017</v>
      </c>
      <c r="D400" s="132">
        <f t="shared" ref="D400" si="1030">+C400+1</f>
        <v>2018</v>
      </c>
      <c r="E400" s="132">
        <f t="shared" ref="E400" si="1031">+D400+1</f>
        <v>2019</v>
      </c>
      <c r="F400" s="132">
        <f t="shared" ref="F400" si="1032">+E400+1</f>
        <v>2020</v>
      </c>
      <c r="G400" s="132">
        <f t="shared" ref="G400" si="1033">+F400+1</f>
        <v>2021</v>
      </c>
      <c r="H400" s="133">
        <f t="shared" ref="H400" si="1034">+G400+1</f>
        <v>2022</v>
      </c>
      <c r="I400" s="134">
        <f t="shared" ref="I400" si="1035">+H400+1</f>
        <v>2023</v>
      </c>
      <c r="J400" s="135" t="s">
        <v>16</v>
      </c>
      <c r="K400" s="2"/>
      <c r="L400" s="131"/>
      <c r="M400" s="132">
        <v>2016</v>
      </c>
      <c r="N400" s="132">
        <f>+M400+1</f>
        <v>2017</v>
      </c>
      <c r="O400" s="132">
        <f t="shared" ref="O400:R400" si="1036">+N400+1</f>
        <v>2018</v>
      </c>
      <c r="P400" s="132">
        <f t="shared" si="1036"/>
        <v>2019</v>
      </c>
      <c r="Q400" s="132">
        <f t="shared" si="1036"/>
        <v>2020</v>
      </c>
      <c r="R400" s="132">
        <f t="shared" si="1036"/>
        <v>2021</v>
      </c>
      <c r="S400" s="133">
        <v>2022</v>
      </c>
      <c r="T400" s="134">
        <v>2023</v>
      </c>
      <c r="U400" s="149" t="s">
        <v>16</v>
      </c>
      <c r="V400" s="135" t="s">
        <v>21</v>
      </c>
    </row>
    <row r="401" spans="1:22" x14ac:dyDescent="0.25">
      <c r="A401" s="136" t="s">
        <v>10</v>
      </c>
      <c r="B401" s="162">
        <f t="shared" ref="B401:G410" si="1037">+B222/B43</f>
        <v>3.1696558458713877</v>
      </c>
      <c r="C401" s="162">
        <f t="shared" si="1037"/>
        <v>3.50699402482554</v>
      </c>
      <c r="D401" s="162">
        <f t="shared" si="1037"/>
        <v>4.2087328447789751</v>
      </c>
      <c r="E401" s="162">
        <f t="shared" si="1037"/>
        <v>1.4303046894182667</v>
      </c>
      <c r="F401" s="162">
        <f t="shared" si="1037"/>
        <v>1.182043110234672</v>
      </c>
      <c r="G401" s="162">
        <f t="shared" si="1037"/>
        <v>2.0937419701535847</v>
      </c>
      <c r="H401" s="185">
        <f t="shared" ref="H401:I401" si="1038">+H222/H43</f>
        <v>4.8451267780730234</v>
      </c>
      <c r="I401" s="185">
        <f t="shared" si="1038"/>
        <v>4.4038306336305224</v>
      </c>
      <c r="J401" s="130">
        <f>+I401/H401-1</f>
        <v>-9.1080412269007871E-2</v>
      </c>
      <c r="K401" s="2"/>
      <c r="L401" s="136" t="s">
        <v>10</v>
      </c>
      <c r="M401" s="162">
        <f t="shared" ref="M401:S412" si="1039">+M222/M43</f>
        <v>3.2454869276217302</v>
      </c>
      <c r="N401" s="162">
        <f t="shared" si="1039"/>
        <v>3.2905023147628034</v>
      </c>
      <c r="O401" s="162">
        <f t="shared" si="1039"/>
        <v>3.9726390631520134</v>
      </c>
      <c r="P401" s="162">
        <f t="shared" si="1039"/>
        <v>2.6272743302679222</v>
      </c>
      <c r="Q401" s="162">
        <f t="shared" si="1039"/>
        <v>1.9280766629478896</v>
      </c>
      <c r="R401" s="162">
        <f t="shared" si="1039"/>
        <v>1.563922534002437</v>
      </c>
      <c r="S401" s="185">
        <f t="shared" si="1039"/>
        <v>2.4907495533592381</v>
      </c>
      <c r="T401" s="185">
        <f t="shared" ref="T401" si="1040">+T222/T43</f>
        <v>4.0697776147595528</v>
      </c>
      <c r="U401" s="150">
        <f t="shared" ref="U401:U402" si="1041">+T401/S401-1</f>
        <v>0.63395697864151068</v>
      </c>
      <c r="V401" s="130">
        <f t="shared" ref="V401:V402" si="1042">+POWER(T401/O401,0.2)-1</f>
        <v>4.8432372574134241E-3</v>
      </c>
    </row>
    <row r="402" spans="1:22" x14ac:dyDescent="0.25">
      <c r="A402" s="136" t="s">
        <v>11</v>
      </c>
      <c r="B402" s="162">
        <f t="shared" si="1037"/>
        <v>3.1446680864837782</v>
      </c>
      <c r="C402" s="162">
        <f t="shared" si="1037"/>
        <v>3.5637854452326381</v>
      </c>
      <c r="D402" s="162">
        <f t="shared" si="1037"/>
        <v>4.0166992552902094</v>
      </c>
      <c r="E402" s="162">
        <f t="shared" si="1037"/>
        <v>1.6735676189287225</v>
      </c>
      <c r="F402" s="162">
        <f t="shared" si="1037"/>
        <v>1.6532754410142303</v>
      </c>
      <c r="G402" s="162">
        <f t="shared" si="1037"/>
        <v>1.2424790239765369</v>
      </c>
      <c r="H402" s="185">
        <f t="shared" ref="H402:I406" si="1043">+H223/H44</f>
        <v>3.9283214996186482</v>
      </c>
      <c r="I402" s="185">
        <f t="shared" si="1043"/>
        <v>4.0684137788215269</v>
      </c>
      <c r="J402" s="130">
        <f t="shared" ref="J402" si="1044">+I402/H402-1</f>
        <v>3.56621216508064E-2</v>
      </c>
      <c r="K402" s="2"/>
      <c r="L402" s="136" t="s">
        <v>11</v>
      </c>
      <c r="M402" s="162">
        <f t="shared" si="1039"/>
        <v>3.2489821691453153</v>
      </c>
      <c r="N402" s="162">
        <f t="shared" si="1039"/>
        <v>3.3199383278310508</v>
      </c>
      <c r="O402" s="162">
        <f t="shared" si="1039"/>
        <v>4.0080062813302879</v>
      </c>
      <c r="P402" s="162">
        <f t="shared" si="1039"/>
        <v>2.4770874638257752</v>
      </c>
      <c r="Q402" s="162">
        <f t="shared" si="1039"/>
        <v>1.9217288548896112</v>
      </c>
      <c r="R402" s="162">
        <f t="shared" si="1039"/>
        <v>1.529064581638832</v>
      </c>
      <c r="S402" s="185">
        <f t="shared" si="1039"/>
        <v>2.7602900532181369</v>
      </c>
      <c r="T402" s="185">
        <f t="shared" ref="T402:T408" si="1045">+T223/T44</f>
        <v>4.0851332572218979</v>
      </c>
      <c r="U402" s="150">
        <f t="shared" si="1041"/>
        <v>0.47996521324241526</v>
      </c>
      <c r="V402" s="130">
        <f t="shared" si="1042"/>
        <v>3.8193588137462875E-3</v>
      </c>
    </row>
    <row r="403" spans="1:22" x14ac:dyDescent="0.25">
      <c r="A403" s="136" t="s">
        <v>0</v>
      </c>
      <c r="B403" s="162">
        <f t="shared" si="1037"/>
        <v>3.4773702364697217</v>
      </c>
      <c r="C403" s="162">
        <f t="shared" si="1037"/>
        <v>3.9686602055569655</v>
      </c>
      <c r="D403" s="162">
        <f t="shared" si="1037"/>
        <v>4.2638471563468876</v>
      </c>
      <c r="E403" s="162">
        <f t="shared" si="1037"/>
        <v>2.3518567270759605</v>
      </c>
      <c r="F403" s="162">
        <f t="shared" si="1037"/>
        <v>1.521915389015247</v>
      </c>
      <c r="G403" s="162">
        <f t="shared" si="1037"/>
        <v>1.6193535988023802</v>
      </c>
      <c r="H403" s="185">
        <f t="shared" ref="H403" si="1046">+H224/H45</f>
        <v>4.7989667727914682</v>
      </c>
      <c r="I403" s="185">
        <f t="shared" si="1043"/>
        <v>4.2307922033965788</v>
      </c>
      <c r="J403" s="130">
        <f t="shared" ref="J403" si="1047">+I403/H403-1</f>
        <v>-0.11839518719242825</v>
      </c>
      <c r="K403" s="2"/>
      <c r="L403" s="136" t="s">
        <v>0</v>
      </c>
      <c r="M403" s="162">
        <f t="shared" si="1039"/>
        <v>3.2770483830368358</v>
      </c>
      <c r="N403" s="162">
        <f t="shared" si="1039"/>
        <v>3.3534202693986037</v>
      </c>
      <c r="O403" s="162">
        <f t="shared" si="1039"/>
        <v>4.0285038460840381</v>
      </c>
      <c r="P403" s="162">
        <f t="shared" si="1039"/>
        <v>2.3992926122592664</v>
      </c>
      <c r="Q403" s="162">
        <f t="shared" si="1039"/>
        <v>1.8449292052523012</v>
      </c>
      <c r="R403" s="162">
        <f t="shared" si="1039"/>
        <v>1.5363839777557058</v>
      </c>
      <c r="S403" s="185">
        <f t="shared" si="1039"/>
        <v>2.9831363323699756</v>
      </c>
      <c r="T403" s="185">
        <f t="shared" si="1045"/>
        <v>4.054582947237825</v>
      </c>
      <c r="U403" s="150">
        <f t="shared" ref="U403" si="1048">+T403/S403-1</f>
        <v>0.35916783394764606</v>
      </c>
      <c r="V403" s="130">
        <f t="shared" ref="V403" si="1049">+POWER(T403/O403,0.2)-1</f>
        <v>1.2913891874721806E-3</v>
      </c>
    </row>
    <row r="404" spans="1:22" x14ac:dyDescent="0.25">
      <c r="A404" s="136" t="s">
        <v>1</v>
      </c>
      <c r="B404" s="162">
        <f t="shared" si="1037"/>
        <v>2.9455544591335316</v>
      </c>
      <c r="C404" s="162">
        <f t="shared" si="1037"/>
        <v>3.5673087776581713</v>
      </c>
      <c r="D404" s="162">
        <f t="shared" si="1037"/>
        <v>4.0714655501921628</v>
      </c>
      <c r="E404" s="162">
        <f t="shared" si="1037"/>
        <v>2.0809943920783089</v>
      </c>
      <c r="F404" s="162">
        <f t="shared" si="1037"/>
        <v>1.4150023587178258</v>
      </c>
      <c r="G404" s="162">
        <f t="shared" si="1037"/>
        <v>2.3334864104175059</v>
      </c>
      <c r="H404" s="185">
        <f t="shared" ref="H404" si="1050">+H225/H46</f>
        <v>3.2769813946375179</v>
      </c>
      <c r="I404" s="185">
        <f t="shared" si="1043"/>
        <v>4.2778212466166563</v>
      </c>
      <c r="J404" s="130">
        <f t="shared" ref="J404" si="1051">+I404/H404-1</f>
        <v>0.30541517678950569</v>
      </c>
      <c r="K404" s="2"/>
      <c r="L404" s="136" t="s">
        <v>1</v>
      </c>
      <c r="M404" s="162">
        <f t="shared" si="1039"/>
        <v>3.2424167314778551</v>
      </c>
      <c r="N404" s="162">
        <f t="shared" si="1039"/>
        <v>3.4138775017497691</v>
      </c>
      <c r="O404" s="162">
        <f t="shared" si="1039"/>
        <v>4.0734446449533079</v>
      </c>
      <c r="P404" s="162">
        <f t="shared" si="1039"/>
        <v>2.3028455150301821</v>
      </c>
      <c r="Q404" s="162">
        <f t="shared" si="1039"/>
        <v>1.7782636091070987</v>
      </c>
      <c r="R404" s="162">
        <f t="shared" si="1039"/>
        <v>1.6036643465528766</v>
      </c>
      <c r="S404" s="185">
        <f t="shared" si="1039"/>
        <v>3.0885094240100317</v>
      </c>
      <c r="T404" s="185">
        <f t="shared" si="1045"/>
        <v>4.1295442794914017</v>
      </c>
      <c r="U404" s="150">
        <f t="shared" ref="U404" si="1052">+T404/S404-1</f>
        <v>0.33706708076989456</v>
      </c>
      <c r="V404" s="130">
        <f t="shared" ref="V404" si="1053">+POWER(T404/O404,0.2)-1</f>
        <v>2.7393582682244677E-3</v>
      </c>
    </row>
    <row r="405" spans="1:22" x14ac:dyDescent="0.25">
      <c r="A405" s="136" t="s">
        <v>2</v>
      </c>
      <c r="B405" s="162">
        <f t="shared" si="1037"/>
        <v>2.9574226715632257</v>
      </c>
      <c r="C405" s="162">
        <f t="shared" si="1037"/>
        <v>3.9306389293688251</v>
      </c>
      <c r="D405" s="162">
        <f t="shared" si="1037"/>
        <v>4.1299647826096688</v>
      </c>
      <c r="E405" s="162">
        <f t="shared" si="1037"/>
        <v>2.0585026522159939</v>
      </c>
      <c r="F405" s="162">
        <f t="shared" si="1037"/>
        <v>1.2852645483165108</v>
      </c>
      <c r="G405" s="162">
        <f t="shared" si="1037"/>
        <v>2.0901720841038429</v>
      </c>
      <c r="H405" s="185">
        <f t="shared" ref="H405:I412" si="1054">+H226/H47</f>
        <v>4.50577804812922</v>
      </c>
      <c r="I405" s="185">
        <f t="shared" si="1043"/>
        <v>4.2917941708610021</v>
      </c>
      <c r="J405" s="130">
        <f t="shared" ref="J405" si="1055">+I405/H405-1</f>
        <v>-4.7490993782319801E-2</v>
      </c>
      <c r="K405" s="2"/>
      <c r="L405" s="136" t="s">
        <v>2</v>
      </c>
      <c r="M405" s="162">
        <f t="shared" si="1039"/>
        <v>3.2169191251396536</v>
      </c>
      <c r="N405" s="162">
        <f t="shared" si="1039"/>
        <v>3.5064946965952242</v>
      </c>
      <c r="O405" s="162">
        <f t="shared" si="1039"/>
        <v>4.0908464773311533</v>
      </c>
      <c r="P405" s="162">
        <f t="shared" si="1039"/>
        <v>2.2058901070226256</v>
      </c>
      <c r="Q405" s="162">
        <f t="shared" si="1039"/>
        <v>1.6922510351575755</v>
      </c>
      <c r="R405" s="162">
        <f t="shared" si="1039"/>
        <v>1.6850899108571578</v>
      </c>
      <c r="S405" s="185">
        <f t="shared" si="1039"/>
        <v>3.3553008937509277</v>
      </c>
      <c r="T405" s="185">
        <f t="shared" si="1045"/>
        <v>4.0945201868420211</v>
      </c>
      <c r="U405" s="150">
        <f t="shared" ref="U405" si="1056">+T405/S405-1</f>
        <v>0.22031386051482027</v>
      </c>
      <c r="V405" s="130">
        <f t="shared" ref="V405" si="1057">+POWER(T405/O405,0.2)-1</f>
        <v>1.7954184293600406E-4</v>
      </c>
    </row>
    <row r="406" spans="1:22" x14ac:dyDescent="0.25">
      <c r="A406" s="136" t="s">
        <v>3</v>
      </c>
      <c r="B406" s="162">
        <f t="shared" si="1037"/>
        <v>2.8237358978368059</v>
      </c>
      <c r="C406" s="162">
        <f t="shared" si="1037"/>
        <v>4.0627736517340614</v>
      </c>
      <c r="D406" s="162">
        <f t="shared" si="1037"/>
        <v>4.1847022287285798</v>
      </c>
      <c r="E406" s="162">
        <f t="shared" si="1037"/>
        <v>2.5757523182055286</v>
      </c>
      <c r="F406" s="162">
        <f t="shared" si="1037"/>
        <v>1.4919728220440216</v>
      </c>
      <c r="G406" s="162">
        <f t="shared" si="1037"/>
        <v>2.287207666270155</v>
      </c>
      <c r="H406" s="185">
        <f t="shared" si="1054"/>
        <v>2.8659389273200016</v>
      </c>
      <c r="I406" s="185">
        <f t="shared" si="1043"/>
        <v>4.1136555812958919</v>
      </c>
      <c r="J406" s="130">
        <f t="shared" ref="J406" si="1058">+I406/H406-1</f>
        <v>0.43536051730964687</v>
      </c>
      <c r="K406" s="2"/>
      <c r="L406" s="136" t="s">
        <v>3</v>
      </c>
      <c r="M406" s="162">
        <f t="shared" si="1039"/>
        <v>3.1970590549158011</v>
      </c>
      <c r="N406" s="162">
        <f t="shared" si="1039"/>
        <v>3.614778374133671</v>
      </c>
      <c r="O406" s="162">
        <f t="shared" si="1039"/>
        <v>4.1008351180822418</v>
      </c>
      <c r="P406" s="162">
        <f t="shared" si="1039"/>
        <v>2.1460561754893503</v>
      </c>
      <c r="Q406" s="162">
        <f t="shared" si="1039"/>
        <v>1.6426178359000121</v>
      </c>
      <c r="R406" s="162">
        <f t="shared" si="1039"/>
        <v>1.7317275894351958</v>
      </c>
      <c r="S406" s="185">
        <f t="shared" si="1039"/>
        <v>3.4361898414448846</v>
      </c>
      <c r="T406" s="185">
        <f t="shared" si="1045"/>
        <v>4.2997997787435969</v>
      </c>
      <c r="U406" s="150">
        <f t="shared" ref="U406" si="1059">+T406/S406-1</f>
        <v>0.25132777208129231</v>
      </c>
      <c r="V406" s="130">
        <f t="shared" ref="V406" si="1060">+POWER(T406/O406,0.2)-1</f>
        <v>9.5205989310305217E-3</v>
      </c>
    </row>
    <row r="407" spans="1:22" x14ac:dyDescent="0.25">
      <c r="A407" s="136" t="s">
        <v>4</v>
      </c>
      <c r="B407" s="162">
        <f t="shared" si="1037"/>
        <v>3.7423742716040946</v>
      </c>
      <c r="C407" s="162">
        <f t="shared" si="1037"/>
        <v>3.960018040913948</v>
      </c>
      <c r="D407" s="162">
        <f t="shared" si="1037"/>
        <v>2.6114382268987697</v>
      </c>
      <c r="E407" s="162">
        <f t="shared" si="1037"/>
        <v>2.2831575573110237</v>
      </c>
      <c r="F407" s="162">
        <f t="shared" si="1037"/>
        <v>2.0637903095058885</v>
      </c>
      <c r="G407" s="162">
        <f t="shared" si="1037"/>
        <v>3.124276066539029</v>
      </c>
      <c r="H407" s="185">
        <f t="shared" si="1054"/>
        <v>4.209807360953727</v>
      </c>
      <c r="I407" s="185">
        <f t="shared" si="1054"/>
        <v>4.6779610503154316</v>
      </c>
      <c r="J407" s="130">
        <f t="shared" ref="J407:J408" si="1061">+I407/H407-1</f>
        <v>0.11120548975800282</v>
      </c>
      <c r="K407" s="2"/>
      <c r="L407" s="136" t="s">
        <v>4</v>
      </c>
      <c r="M407" s="162">
        <f t="shared" si="1039"/>
        <v>3.2116215246282622</v>
      </c>
      <c r="N407" s="162">
        <f t="shared" si="1039"/>
        <v>3.636350780550579</v>
      </c>
      <c r="O407" s="162">
        <f t="shared" si="1039"/>
        <v>3.8938391370925851</v>
      </c>
      <c r="P407" s="162">
        <f t="shared" si="1039"/>
        <v>2.1211698021426217</v>
      </c>
      <c r="Q407" s="162">
        <f t="shared" si="1039"/>
        <v>1.6297711180698384</v>
      </c>
      <c r="R407" s="162">
        <f t="shared" si="1039"/>
        <v>1.7801785327438135</v>
      </c>
      <c r="S407" s="185">
        <f t="shared" si="1039"/>
        <v>3.5021812515418653</v>
      </c>
      <c r="T407" s="185">
        <f t="shared" si="1045"/>
        <v>4.343041278395976</v>
      </c>
      <c r="U407" s="150">
        <f t="shared" ref="U407:U408" si="1062">+T407/S407-1</f>
        <v>0.24009609053897907</v>
      </c>
      <c r="V407" s="130">
        <f t="shared" ref="V407:V408" si="1063">+POWER(T407/O407,0.2)-1</f>
        <v>2.2075999468877949E-2</v>
      </c>
    </row>
    <row r="408" spans="1:22" x14ac:dyDescent="0.25">
      <c r="A408" s="136" t="s">
        <v>5</v>
      </c>
      <c r="B408" s="162">
        <f t="shared" si="1037"/>
        <v>3.4689124810278322</v>
      </c>
      <c r="C408" s="162">
        <f t="shared" si="1037"/>
        <v>4.0274258120694242</v>
      </c>
      <c r="D408" s="162">
        <f t="shared" si="1037"/>
        <v>2.5363304849507431</v>
      </c>
      <c r="E408" s="162">
        <f t="shared" si="1037"/>
        <v>2.0287013345954521</v>
      </c>
      <c r="F408" s="162">
        <f t="shared" si="1037"/>
        <v>1.3497907370137525</v>
      </c>
      <c r="G408" s="162">
        <f t="shared" si="1037"/>
        <v>2.6516980143817701</v>
      </c>
      <c r="H408" s="185">
        <f t="shared" si="1054"/>
        <v>4.6925799225775977</v>
      </c>
      <c r="I408" s="185">
        <f t="shared" si="1054"/>
        <v>4.9984661083423498</v>
      </c>
      <c r="J408" s="130">
        <f t="shared" si="1061"/>
        <v>6.5185077465176322E-2</v>
      </c>
      <c r="K408" s="2"/>
      <c r="L408" s="136" t="s">
        <v>5</v>
      </c>
      <c r="M408" s="162">
        <f t="shared" si="1039"/>
        <v>3.2495608830966054</v>
      </c>
      <c r="N408" s="162">
        <f t="shared" si="1039"/>
        <v>3.6896668838074245</v>
      </c>
      <c r="O408" s="162">
        <f t="shared" si="1039"/>
        <v>3.6645087782051364</v>
      </c>
      <c r="P408" s="162">
        <f t="shared" si="1039"/>
        <v>2.0754212848139217</v>
      </c>
      <c r="Q408" s="162">
        <f t="shared" si="1039"/>
        <v>1.5653915183677769</v>
      </c>
      <c r="R408" s="162">
        <f t="shared" si="1039"/>
        <v>1.8872596992097095</v>
      </c>
      <c r="S408" s="185">
        <f t="shared" si="1039"/>
        <v>3.6824614143516254</v>
      </c>
      <c r="T408" s="185">
        <f t="shared" si="1045"/>
        <v>4.3311262682905074</v>
      </c>
      <c r="U408" s="150">
        <f t="shared" si="1062"/>
        <v>0.17614980333829044</v>
      </c>
      <c r="V408" s="130">
        <f t="shared" si="1063"/>
        <v>3.3991612238187585E-2</v>
      </c>
    </row>
    <row r="409" spans="1:22" x14ac:dyDescent="0.25">
      <c r="A409" s="136" t="s">
        <v>6</v>
      </c>
      <c r="B409" s="162">
        <f t="shared" si="1037"/>
        <v>3.2257788135302787</v>
      </c>
      <c r="C409" s="162">
        <f t="shared" si="1037"/>
        <v>4.0833160099215151</v>
      </c>
      <c r="D409" s="162">
        <f t="shared" si="1037"/>
        <v>2.7559103900609627</v>
      </c>
      <c r="E409" s="162">
        <f t="shared" si="1037"/>
        <v>2.562209732534797</v>
      </c>
      <c r="F409" s="162">
        <f t="shared" si="1037"/>
        <v>1.8112560245327916</v>
      </c>
      <c r="G409" s="162">
        <f t="shared" si="1037"/>
        <v>3.5912912597211788</v>
      </c>
      <c r="H409" s="185">
        <f t="shared" si="1054"/>
        <v>4.8105357637505382</v>
      </c>
      <c r="I409" s="186"/>
      <c r="J409" s="130"/>
      <c r="K409" s="2"/>
      <c r="L409" s="136" t="s">
        <v>6</v>
      </c>
      <c r="M409" s="162">
        <f t="shared" si="1039"/>
        <v>3.2271725053105067</v>
      </c>
      <c r="N409" s="162">
        <f t="shared" si="1039"/>
        <v>3.76703663659426</v>
      </c>
      <c r="O409" s="162">
        <f t="shared" si="1039"/>
        <v>3.5458857612350902</v>
      </c>
      <c r="P409" s="162">
        <f t="shared" si="1039"/>
        <v>2.0692468254253722</v>
      </c>
      <c r="Q409" s="162">
        <f t="shared" si="1039"/>
        <v>1.5304944103482176</v>
      </c>
      <c r="R409" s="162">
        <f t="shared" si="1039"/>
        <v>1.9941430960420146</v>
      </c>
      <c r="S409" s="185">
        <f t="shared" si="1039"/>
        <v>3.7803220374515627</v>
      </c>
      <c r="T409" s="185"/>
      <c r="U409" s="150"/>
      <c r="V409" s="130"/>
    </row>
    <row r="410" spans="1:22" x14ac:dyDescent="0.25">
      <c r="A410" s="136" t="s">
        <v>7</v>
      </c>
      <c r="B410" s="162">
        <f t="shared" si="1037"/>
        <v>3.7599850224663007</v>
      </c>
      <c r="C410" s="162">
        <f t="shared" si="1037"/>
        <v>4.2468625778118065</v>
      </c>
      <c r="D410" s="162">
        <f t="shared" si="1037"/>
        <v>2.8680613740611181</v>
      </c>
      <c r="E410" s="162">
        <f t="shared" si="1037"/>
        <v>2.0027022136589778</v>
      </c>
      <c r="F410" s="162">
        <f t="shared" si="1037"/>
        <v>1.5041435559754193</v>
      </c>
      <c r="G410" s="162">
        <f t="shared" si="1037"/>
        <v>2.8469606067298656</v>
      </c>
      <c r="H410" s="185">
        <f t="shared" si="1054"/>
        <v>4.454840692079177</v>
      </c>
      <c r="I410" s="186"/>
      <c r="J410" s="130"/>
      <c r="K410" s="2"/>
      <c r="L410" s="136" t="s">
        <v>7</v>
      </c>
      <c r="M410" s="162">
        <f t="shared" si="1039"/>
        <v>3.24564216361521</v>
      </c>
      <c r="N410" s="162">
        <f t="shared" si="1039"/>
        <v>3.8219433026453302</v>
      </c>
      <c r="O410" s="162">
        <f t="shared" si="1039"/>
        <v>3.3845958997622709</v>
      </c>
      <c r="P410" s="162">
        <f t="shared" si="1039"/>
        <v>2.0004439991371799</v>
      </c>
      <c r="Q410" s="162">
        <f t="shared" si="1039"/>
        <v>1.4950173497564303</v>
      </c>
      <c r="R410" s="162">
        <f t="shared" si="1039"/>
        <v>2.1090315581271586</v>
      </c>
      <c r="S410" s="185">
        <f t="shared" si="1039"/>
        <v>3.9753320904556033</v>
      </c>
      <c r="T410" s="185"/>
      <c r="U410" s="150"/>
      <c r="V410" s="130"/>
    </row>
    <row r="411" spans="1:22" x14ac:dyDescent="0.25">
      <c r="A411" s="136" t="s">
        <v>8</v>
      </c>
      <c r="B411" s="162">
        <f t="shared" ref="B411:G413" si="1064">+B232/B53</f>
        <v>3.2565976651725874</v>
      </c>
      <c r="C411" s="162">
        <f t="shared" si="1064"/>
        <v>3.8146300016134838</v>
      </c>
      <c r="D411" s="162">
        <f t="shared" si="1064"/>
        <v>2.0692772026100936</v>
      </c>
      <c r="E411" s="162">
        <f t="shared" si="1064"/>
        <v>2.1400097191573821</v>
      </c>
      <c r="F411" s="162">
        <f t="shared" si="1064"/>
        <v>1.9177789896326929</v>
      </c>
      <c r="G411" s="162">
        <f t="shared" si="1064"/>
        <v>3.250301791076502</v>
      </c>
      <c r="H411" s="185">
        <f t="shared" si="1054"/>
        <v>3.3220470174756178</v>
      </c>
      <c r="I411" s="186"/>
      <c r="J411" s="130"/>
      <c r="K411" s="2"/>
      <c r="L411" s="136" t="s">
        <v>8</v>
      </c>
      <c r="M411" s="162">
        <f t="shared" ref="M411:Q413" si="1065">+M232/M53</f>
        <v>3.228952650200883</v>
      </c>
      <c r="N411" s="162">
        <f t="shared" si="1065"/>
        <v>3.865728343613315</v>
      </c>
      <c r="O411" s="162">
        <f t="shared" si="1065"/>
        <v>3.2213099303126747</v>
      </c>
      <c r="P411" s="162">
        <f t="shared" si="1065"/>
        <v>2.0056907367599588</v>
      </c>
      <c r="Q411" s="162">
        <f t="shared" si="1065"/>
        <v>1.4867754784607514</v>
      </c>
      <c r="R411" s="162">
        <f t="shared" ref="R411" si="1066">+R232/R53</f>
        <v>2.1944170513676893</v>
      </c>
      <c r="S411" s="185">
        <f t="shared" si="1039"/>
        <v>4.0285609373646629</v>
      </c>
      <c r="T411" s="185"/>
      <c r="U411" s="150"/>
      <c r="V411" s="130"/>
    </row>
    <row r="412" spans="1:22" x14ac:dyDescent="0.25">
      <c r="A412" s="136" t="s">
        <v>9</v>
      </c>
      <c r="B412" s="162">
        <f t="shared" si="1064"/>
        <v>3.48780763278614</v>
      </c>
      <c r="C412" s="162">
        <f t="shared" si="1064"/>
        <v>4.2118215921924396</v>
      </c>
      <c r="D412" s="162">
        <f t="shared" si="1064"/>
        <v>1.5904802026765774</v>
      </c>
      <c r="E412" s="162">
        <f t="shared" si="1064"/>
        <v>1.229996342236124</v>
      </c>
      <c r="F412" s="162">
        <f t="shared" si="1064"/>
        <v>1.2401060692642625</v>
      </c>
      <c r="G412" s="162">
        <f t="shared" si="1064"/>
        <v>3.8213231839608945</v>
      </c>
      <c r="H412" s="185">
        <f t="shared" si="1054"/>
        <v>4.4086781790691889</v>
      </c>
      <c r="I412" s="186"/>
      <c r="J412" s="130"/>
      <c r="K412" s="2"/>
      <c r="L412" s="136" t="s">
        <v>9</v>
      </c>
      <c r="M412" s="162">
        <f t="shared" si="1065"/>
        <v>3.2671424005819008</v>
      </c>
      <c r="N412" s="162">
        <f t="shared" si="1065"/>
        <v>3.923565540112866</v>
      </c>
      <c r="O412" s="162">
        <f t="shared" si="1065"/>
        <v>2.858525775919087</v>
      </c>
      <c r="P412" s="162">
        <f t="shared" si="1065"/>
        <v>1.9511555237252025</v>
      </c>
      <c r="Q412" s="162">
        <f t="shared" si="1065"/>
        <v>1.4953904424016804</v>
      </c>
      <c r="R412" s="162">
        <f t="shared" ref="R412" si="1067">+R233/R54</f>
        <v>2.4085255870089997</v>
      </c>
      <c r="S412" s="185">
        <f t="shared" si="1039"/>
        <v>4.0835473754622305</v>
      </c>
      <c r="T412" s="185"/>
      <c r="U412" s="150"/>
      <c r="V412" s="130"/>
    </row>
    <row r="413" spans="1:22" ht="25.5" x14ac:dyDescent="0.25">
      <c r="A413" s="137" t="s">
        <v>13</v>
      </c>
      <c r="B413" s="187">
        <f t="shared" si="1064"/>
        <v>3.2671424005819012</v>
      </c>
      <c r="C413" s="187">
        <f t="shared" si="1064"/>
        <v>3.923565540112866</v>
      </c>
      <c r="D413" s="187">
        <f t="shared" si="1064"/>
        <v>2.858525775919087</v>
      </c>
      <c r="E413" s="187">
        <f t="shared" si="1064"/>
        <v>1.9511555237252025</v>
      </c>
      <c r="F413" s="187">
        <f t="shared" si="1064"/>
        <v>1.4953904424016804</v>
      </c>
      <c r="G413" s="187">
        <f t="shared" ref="G413:H413" si="1068">+G234/G55</f>
        <v>2.4085255870089997</v>
      </c>
      <c r="H413" s="188">
        <f t="shared" si="1068"/>
        <v>4.0835473754622305</v>
      </c>
      <c r="I413" s="189"/>
      <c r="J413" s="140"/>
      <c r="K413" s="3"/>
      <c r="L413" s="137" t="s">
        <v>14</v>
      </c>
      <c r="M413" s="187">
        <f t="shared" si="1065"/>
        <v>3.2380716318547629</v>
      </c>
      <c r="N413" s="187">
        <f t="shared" si="1065"/>
        <v>3.5879782715064956</v>
      </c>
      <c r="O413" s="187">
        <f t="shared" si="1065"/>
        <v>3.6893939707813792</v>
      </c>
      <c r="P413" s="187">
        <f t="shared" si="1065"/>
        <v>2.1810484297707777</v>
      </c>
      <c r="Q413" s="187">
        <f t="shared" si="1065"/>
        <v>1.6540721328815946</v>
      </c>
      <c r="R413" s="187">
        <f>+R234/R55</f>
        <v>1.8003394221442797</v>
      </c>
      <c r="S413" s="188">
        <f>+S234/S55</f>
        <v>3.314621415078904</v>
      </c>
      <c r="T413" s="188">
        <f>+T234/T55</f>
        <v>4.1684703612433607</v>
      </c>
      <c r="U413" s="152">
        <f t="shared" ref="U413" si="1069">+T413/S413-1</f>
        <v>0.25760074507457165</v>
      </c>
      <c r="V413" s="160">
        <f t="shared" ref="V413" si="1070">+POWER(T413/O413,0.2)-1</f>
        <v>2.4717933544091464E-2</v>
      </c>
    </row>
    <row r="414" spans="1:22" ht="25.5" x14ac:dyDescent="0.25">
      <c r="A414" s="138" t="s">
        <v>15</v>
      </c>
      <c r="B414" s="141">
        <f t="shared" ref="B414:H414" si="1071">+B413/B$539</f>
        <v>1.036980748851636</v>
      </c>
      <c r="C414" s="141">
        <f t="shared" si="1071"/>
        <v>1.0926571234917222</v>
      </c>
      <c r="D414" s="141">
        <f t="shared" si="1071"/>
        <v>0.95135648675373363</v>
      </c>
      <c r="E414" s="141">
        <f t="shared" si="1071"/>
        <v>0.74718637986865211</v>
      </c>
      <c r="F414" s="141">
        <f t="shared" si="1071"/>
        <v>0.7491710688162283</v>
      </c>
      <c r="G414" s="141">
        <f t="shared" si="1071"/>
        <v>0.84202654546093547</v>
      </c>
      <c r="H414" s="142">
        <f t="shared" si="1071"/>
        <v>1.2796491865104951</v>
      </c>
      <c r="I414" s="244"/>
      <c r="J414" s="143"/>
      <c r="K414" s="3"/>
      <c r="L414" s="138" t="s">
        <v>15</v>
      </c>
      <c r="M414" s="141">
        <f t="shared" ref="M414:R414" si="1072">+M413/M$539</f>
        <v>1.138101721695191</v>
      </c>
      <c r="N414" s="141">
        <f t="shared" si="1072"/>
        <v>1.0648296189705322</v>
      </c>
      <c r="O414" s="141">
        <f t="shared" si="1072"/>
        <v>1.0732280947846824</v>
      </c>
      <c r="P414" s="141">
        <f t="shared" si="1072"/>
        <v>0.79091697652136939</v>
      </c>
      <c r="Q414" s="141">
        <f t="shared" si="1072"/>
        <v>0.78374743986475903</v>
      </c>
      <c r="R414" s="141">
        <f t="shared" si="1072"/>
        <v>0.72811780302220619</v>
      </c>
      <c r="S414" s="142">
        <f t="shared" ref="S414:T414" si="1073">+S413/S$539</f>
        <v>1.0959749449903564</v>
      </c>
      <c r="T414" s="142">
        <f t="shared" si="1073"/>
        <v>1.2467312149039855</v>
      </c>
      <c r="U414" s="151"/>
      <c r="V414" s="143"/>
    </row>
    <row r="415" spans="1:22" ht="26.25" thickBot="1" x14ac:dyDescent="0.3">
      <c r="A415" s="139" t="s">
        <v>12</v>
      </c>
      <c r="B415" s="144"/>
      <c r="C415" s="145">
        <f>+C413/B413-1</f>
        <v>0.2009165989869468</v>
      </c>
      <c r="D415" s="145">
        <f t="shared" ref="D415:H415" si="1074">+D413/C413-1</f>
        <v>-0.27144691564477907</v>
      </c>
      <c r="E415" s="145">
        <f t="shared" si="1074"/>
        <v>-0.31742594726197371</v>
      </c>
      <c r="F415" s="145">
        <f t="shared" si="1074"/>
        <v>-0.23358726446027345</v>
      </c>
      <c r="G415" s="145">
        <f t="shared" si="1074"/>
        <v>0.61063326253494932</v>
      </c>
      <c r="H415" s="146">
        <f t="shared" si="1074"/>
        <v>0.69545526005116587</v>
      </c>
      <c r="I415" s="159"/>
      <c r="J415" s="148"/>
      <c r="K415" s="2"/>
      <c r="L415" s="139" t="s">
        <v>12</v>
      </c>
      <c r="M415" s="144"/>
      <c r="N415" s="145">
        <f>+N413/M413-1</f>
        <v>0.1080601911982122</v>
      </c>
      <c r="O415" s="145">
        <f t="shared" ref="O415:T415" si="1075">+O413/N413-1</f>
        <v>2.8265416231827434E-2</v>
      </c>
      <c r="P415" s="145">
        <f t="shared" si="1075"/>
        <v>-0.40883287416744707</v>
      </c>
      <c r="Q415" s="145">
        <f t="shared" si="1075"/>
        <v>-0.24161604561186512</v>
      </c>
      <c r="R415" s="145">
        <f t="shared" si="1075"/>
        <v>8.84286037803379E-2</v>
      </c>
      <c r="S415" s="146">
        <f t="shared" si="1075"/>
        <v>0.84110916769852828</v>
      </c>
      <c r="T415" s="146">
        <f t="shared" si="1075"/>
        <v>0.25760074507457165</v>
      </c>
      <c r="U415" s="147"/>
      <c r="V415" s="148"/>
    </row>
    <row r="416" spans="1:22" ht="15.75" thickBot="1" x14ac:dyDescent="0.3"/>
    <row r="417" spans="1:22" ht="15.75" thickBot="1" x14ac:dyDescent="0.3">
      <c r="A417" s="287" t="s">
        <v>143</v>
      </c>
      <c r="B417" s="288"/>
      <c r="C417" s="288"/>
      <c r="D417" s="288"/>
      <c r="E417" s="288"/>
      <c r="F417" s="288"/>
      <c r="G417" s="288"/>
      <c r="H417" s="288"/>
      <c r="I417" s="288"/>
      <c r="J417" s="289"/>
      <c r="K417" s="2"/>
      <c r="L417" s="287" t="s">
        <v>144</v>
      </c>
      <c r="M417" s="288"/>
      <c r="N417" s="288"/>
      <c r="O417" s="288"/>
      <c r="P417" s="288"/>
      <c r="Q417" s="288"/>
      <c r="R417" s="288"/>
      <c r="S417" s="288"/>
      <c r="T417" s="288"/>
      <c r="U417" s="288"/>
      <c r="V417" s="289"/>
    </row>
    <row r="418" spans="1:22" ht="38.25" x14ac:dyDescent="0.25">
      <c r="A418" s="131"/>
      <c r="B418" s="132">
        <v>2016</v>
      </c>
      <c r="C418" s="132">
        <f>+B418+1</f>
        <v>2017</v>
      </c>
      <c r="D418" s="132">
        <f t="shared" ref="D418" si="1076">+C418+1</f>
        <v>2018</v>
      </c>
      <c r="E418" s="132">
        <f t="shared" ref="E418" si="1077">+D418+1</f>
        <v>2019</v>
      </c>
      <c r="F418" s="132">
        <f t="shared" ref="F418" si="1078">+E418+1</f>
        <v>2020</v>
      </c>
      <c r="G418" s="132">
        <f t="shared" ref="G418" si="1079">+F418+1</f>
        <v>2021</v>
      </c>
      <c r="H418" s="133">
        <f t="shared" ref="H418" si="1080">+G418+1</f>
        <v>2022</v>
      </c>
      <c r="I418" s="134">
        <f t="shared" ref="I418" si="1081">+H418+1</f>
        <v>2023</v>
      </c>
      <c r="J418" s="135" t="s">
        <v>16</v>
      </c>
      <c r="K418" s="2"/>
      <c r="L418" s="131"/>
      <c r="M418" s="132">
        <v>2016</v>
      </c>
      <c r="N418" s="132">
        <f>+M418+1</f>
        <v>2017</v>
      </c>
      <c r="O418" s="132">
        <f t="shared" ref="O418:R418" si="1082">+N418+1</f>
        <v>2018</v>
      </c>
      <c r="P418" s="132">
        <f t="shared" si="1082"/>
        <v>2019</v>
      </c>
      <c r="Q418" s="132">
        <f t="shared" si="1082"/>
        <v>2020</v>
      </c>
      <c r="R418" s="132">
        <f t="shared" si="1082"/>
        <v>2021</v>
      </c>
      <c r="S418" s="133">
        <v>2022</v>
      </c>
      <c r="T418" s="134">
        <v>2023</v>
      </c>
      <c r="U418" s="149" t="s">
        <v>16</v>
      </c>
      <c r="V418" s="135" t="s">
        <v>21</v>
      </c>
    </row>
    <row r="419" spans="1:22" x14ac:dyDescent="0.25">
      <c r="A419" s="136" t="s">
        <v>10</v>
      </c>
      <c r="B419" s="162">
        <f t="shared" ref="B419:G428" si="1083">+B240/B61</f>
        <v>3.8716666383295002</v>
      </c>
      <c r="C419" s="162">
        <f t="shared" si="1083"/>
        <v>3.140753430653592</v>
      </c>
      <c r="D419" s="162">
        <f t="shared" si="1083"/>
        <v>3.8087342958709103</v>
      </c>
      <c r="E419" s="162">
        <f t="shared" si="1083"/>
        <v>3.449707936396806</v>
      </c>
      <c r="F419" s="162">
        <f t="shared" si="1083"/>
        <v>2.9658430932871607</v>
      </c>
      <c r="G419" s="162">
        <f t="shared" si="1083"/>
        <v>3.312726435906364</v>
      </c>
      <c r="H419" s="185">
        <f t="shared" ref="H419:I419" si="1084">+H240/H61</f>
        <v>3.1904686458242022</v>
      </c>
      <c r="I419" s="185">
        <f t="shared" si="1084"/>
        <v>3.2620447206569909</v>
      </c>
      <c r="J419" s="130">
        <f>+I419/H419-1</f>
        <v>2.2434345163200309E-2</v>
      </c>
      <c r="K419" s="2"/>
      <c r="L419" s="136" t="s">
        <v>10</v>
      </c>
      <c r="M419" s="162">
        <f t="shared" ref="M419:S430" si="1085">+M240/M61</f>
        <v>3.8240676062425094</v>
      </c>
      <c r="N419" s="162">
        <f t="shared" si="1085"/>
        <v>3.1778579216640108</v>
      </c>
      <c r="O419" s="162">
        <f t="shared" si="1085"/>
        <v>3.4137126417175763</v>
      </c>
      <c r="P419" s="162">
        <f t="shared" si="1085"/>
        <v>3.4718310226437499</v>
      </c>
      <c r="Q419" s="162">
        <f t="shared" si="1085"/>
        <v>3.2576070754456254</v>
      </c>
      <c r="R419" s="162">
        <f t="shared" si="1085"/>
        <v>2.8860430174325251</v>
      </c>
      <c r="S419" s="185">
        <f t="shared" si="1085"/>
        <v>2.9618018208234287</v>
      </c>
      <c r="T419" s="185">
        <f t="shared" ref="T419" si="1086">+T240/T61</f>
        <v>3.0930317522176671</v>
      </c>
      <c r="U419" s="150">
        <f t="shared" ref="U419:U420" si="1087">+T419/S419-1</f>
        <v>4.430746529751084E-2</v>
      </c>
      <c r="V419" s="130">
        <f t="shared" ref="V419:V420" si="1088">+POWER(T419/O419,0.2)-1</f>
        <v>-1.9536380593562663E-2</v>
      </c>
    </row>
    <row r="420" spans="1:22" x14ac:dyDescent="0.25">
      <c r="A420" s="136" t="s">
        <v>11</v>
      </c>
      <c r="B420" s="162">
        <f t="shared" si="1083"/>
        <v>3.5263820748510311</v>
      </c>
      <c r="C420" s="162">
        <f t="shared" si="1083"/>
        <v>3.1037901576765914</v>
      </c>
      <c r="D420" s="162">
        <f t="shared" si="1083"/>
        <v>3.2729579441775094</v>
      </c>
      <c r="E420" s="162">
        <f t="shared" si="1083"/>
        <v>3.4984316808149774</v>
      </c>
      <c r="F420" s="162">
        <f t="shared" si="1083"/>
        <v>3.2416663062967164</v>
      </c>
      <c r="G420" s="162">
        <f t="shared" si="1083"/>
        <v>3.2408806751394947</v>
      </c>
      <c r="H420" s="185">
        <f t="shared" ref="H420:I424" si="1089">+H241/H62</f>
        <v>2.9667549358871446</v>
      </c>
      <c r="I420" s="185">
        <f t="shared" si="1089"/>
        <v>3.4568005742955941</v>
      </c>
      <c r="J420" s="130">
        <f t="shared" ref="J420" si="1090">+I420/H420-1</f>
        <v>0.16517900837735078</v>
      </c>
      <c r="K420" s="2"/>
      <c r="L420" s="136" t="s">
        <v>11</v>
      </c>
      <c r="M420" s="162">
        <f t="shared" si="1085"/>
        <v>3.8367748255262875</v>
      </c>
      <c r="N420" s="162">
        <f t="shared" si="1085"/>
        <v>3.1613951736758872</v>
      </c>
      <c r="O420" s="162">
        <f t="shared" si="1085"/>
        <v>3.422787453596527</v>
      </c>
      <c r="P420" s="162">
        <f t="shared" si="1085"/>
        <v>3.4844480161993925</v>
      </c>
      <c r="Q420" s="162">
        <f t="shared" si="1085"/>
        <v>3.2443135594239219</v>
      </c>
      <c r="R420" s="162">
        <f t="shared" si="1085"/>
        <v>2.8867111985943215</v>
      </c>
      <c r="S420" s="185">
        <f t="shared" si="1085"/>
        <v>2.9499370177169233</v>
      </c>
      <c r="T420" s="185">
        <f t="shared" ref="T420:T426" si="1091">+T241/T62</f>
        <v>3.1242634515522778</v>
      </c>
      <c r="U420" s="150">
        <f t="shared" si="1087"/>
        <v>5.9094968058088559E-2</v>
      </c>
      <c r="V420" s="130">
        <f t="shared" si="1088"/>
        <v>-1.8085793783357396E-2</v>
      </c>
    </row>
    <row r="421" spans="1:22" x14ac:dyDescent="0.25">
      <c r="A421" s="136" t="s">
        <v>0</v>
      </c>
      <c r="B421" s="162">
        <f t="shared" si="1083"/>
        <v>3.2764632012710817</v>
      </c>
      <c r="C421" s="162">
        <f t="shared" si="1083"/>
        <v>3.185540565197325</v>
      </c>
      <c r="D421" s="162">
        <f t="shared" si="1083"/>
        <v>3.4016848489694991</v>
      </c>
      <c r="E421" s="162">
        <f t="shared" si="1083"/>
        <v>3.3286381285362041</v>
      </c>
      <c r="F421" s="162">
        <f t="shared" si="1083"/>
        <v>3.214494447691409</v>
      </c>
      <c r="G421" s="162">
        <f t="shared" si="1083"/>
        <v>2.9321236804141426</v>
      </c>
      <c r="H421" s="185">
        <f t="shared" ref="H421" si="1092">+H242/H63</f>
        <v>2.9085195426425208</v>
      </c>
      <c r="I421" s="185">
        <f t="shared" si="1089"/>
        <v>3.0100523998323072</v>
      </c>
      <c r="J421" s="130">
        <f t="shared" ref="J421" si="1093">+I421/H421-1</f>
        <v>3.490877599451836E-2</v>
      </c>
      <c r="K421" s="2"/>
      <c r="L421" s="136" t="s">
        <v>0</v>
      </c>
      <c r="M421" s="162">
        <f t="shared" si="1085"/>
        <v>3.7857101356366605</v>
      </c>
      <c r="N421" s="162">
        <f t="shared" si="1085"/>
        <v>3.1550394346946149</v>
      </c>
      <c r="O421" s="162">
        <f t="shared" si="1085"/>
        <v>3.4342258543217303</v>
      </c>
      <c r="P421" s="162">
        <f t="shared" si="1085"/>
        <v>3.4808252556644268</v>
      </c>
      <c r="Q421" s="162">
        <f t="shared" si="1085"/>
        <v>3.2377950267392075</v>
      </c>
      <c r="R421" s="162">
        <f t="shared" si="1085"/>
        <v>2.8787222529847161</v>
      </c>
      <c r="S421" s="185">
        <f t="shared" si="1085"/>
        <v>2.9483353243276067</v>
      </c>
      <c r="T421" s="185">
        <f t="shared" si="1091"/>
        <v>3.1296323912300723</v>
      </c>
      <c r="U421" s="150">
        <f t="shared" ref="U421" si="1094">+T421/S421-1</f>
        <v>6.1491332212631589E-2</v>
      </c>
      <c r="V421" s="130">
        <f t="shared" ref="V421" si="1095">+POWER(T421/O421,0.2)-1</f>
        <v>-1.8403740215421238E-2</v>
      </c>
    </row>
    <row r="422" spans="1:22" x14ac:dyDescent="0.25">
      <c r="A422" s="136" t="s">
        <v>1</v>
      </c>
      <c r="B422" s="162">
        <f t="shared" si="1083"/>
        <v>3.472687266813355</v>
      </c>
      <c r="C422" s="162">
        <f t="shared" si="1083"/>
        <v>3.4122466766567388</v>
      </c>
      <c r="D422" s="162">
        <f t="shared" si="1083"/>
        <v>3.5550880581229598</v>
      </c>
      <c r="E422" s="162">
        <f t="shared" si="1083"/>
        <v>3.2075515712543003</v>
      </c>
      <c r="F422" s="162">
        <f t="shared" si="1083"/>
        <v>3.1937715605171455</v>
      </c>
      <c r="G422" s="162">
        <f t="shared" si="1083"/>
        <v>3.1308561083766038</v>
      </c>
      <c r="H422" s="185">
        <f t="shared" ref="H422" si="1096">+H243/H64</f>
        <v>3.189280913237984</v>
      </c>
      <c r="I422" s="185">
        <f t="shared" si="1089"/>
        <v>3.3063351716829628</v>
      </c>
      <c r="J422" s="130">
        <f t="shared" ref="J422" si="1097">+I422/H422-1</f>
        <v>3.670239832405886E-2</v>
      </c>
      <c r="K422" s="2"/>
      <c r="L422" s="136" t="s">
        <v>1</v>
      </c>
      <c r="M422" s="162">
        <f t="shared" si="1085"/>
        <v>3.7540823445728728</v>
      </c>
      <c r="N422" s="162">
        <f t="shared" si="1085"/>
        <v>3.157822616515904</v>
      </c>
      <c r="O422" s="162">
        <f t="shared" si="1085"/>
        <v>3.4461072228494931</v>
      </c>
      <c r="P422" s="162">
        <f t="shared" si="1085"/>
        <v>3.4489907593065792</v>
      </c>
      <c r="Q422" s="162">
        <f t="shared" si="1085"/>
        <v>3.2386148386611584</v>
      </c>
      <c r="R422" s="162">
        <f t="shared" si="1085"/>
        <v>2.8885242569053591</v>
      </c>
      <c r="S422" s="185">
        <f t="shared" si="1085"/>
        <v>2.955354231844447</v>
      </c>
      <c r="T422" s="185">
        <f t="shared" si="1091"/>
        <v>3.1370754532034129</v>
      </c>
      <c r="U422" s="150">
        <f t="shared" ref="U422" si="1098">+T422/S422-1</f>
        <v>6.1488812204266052E-2</v>
      </c>
      <c r="V422" s="130">
        <f t="shared" ref="V422" si="1099">+POWER(T422/O422,0.2)-1</f>
        <v>-1.8615406793306311E-2</v>
      </c>
    </row>
    <row r="423" spans="1:22" x14ac:dyDescent="0.25">
      <c r="A423" s="136" t="s">
        <v>2</v>
      </c>
      <c r="B423" s="162">
        <f t="shared" si="1083"/>
        <v>3.0916143626581718</v>
      </c>
      <c r="C423" s="162">
        <f t="shared" si="1083"/>
        <v>3.3374576076447315</v>
      </c>
      <c r="D423" s="162">
        <f t="shared" si="1083"/>
        <v>3.9009056972878606</v>
      </c>
      <c r="E423" s="162">
        <f t="shared" si="1083"/>
        <v>3.0994803266518187</v>
      </c>
      <c r="F423" s="162">
        <f t="shared" si="1083"/>
        <v>2.6774203983643647</v>
      </c>
      <c r="G423" s="162">
        <f t="shared" si="1083"/>
        <v>2.8672836095612406</v>
      </c>
      <c r="H423" s="185">
        <f t="shared" ref="H423:I430" si="1100">+H244/H65</f>
        <v>2.8236760566453554</v>
      </c>
      <c r="I423" s="185">
        <f t="shared" si="1089"/>
        <v>3.0638229485599164</v>
      </c>
      <c r="J423" s="130">
        <f t="shared" ref="J423" si="1101">+I423/H423-1</f>
        <v>8.5047607125254165E-2</v>
      </c>
      <c r="K423" s="2"/>
      <c r="L423" s="136" t="s">
        <v>2</v>
      </c>
      <c r="M423" s="162">
        <f t="shared" si="1085"/>
        <v>3.6599873987155247</v>
      </c>
      <c r="N423" s="162">
        <f t="shared" si="1085"/>
        <v>3.1782996673340596</v>
      </c>
      <c r="O423" s="162">
        <f t="shared" si="1085"/>
        <v>3.4891835310537336</v>
      </c>
      <c r="P423" s="162">
        <f t="shared" si="1085"/>
        <v>3.3822870328778865</v>
      </c>
      <c r="Q423" s="162">
        <f t="shared" si="1085"/>
        <v>3.2020059833198129</v>
      </c>
      <c r="R423" s="162">
        <f t="shared" si="1085"/>
        <v>2.8977987000245933</v>
      </c>
      <c r="S423" s="185">
        <f t="shared" si="1085"/>
        <v>2.9494705438778008</v>
      </c>
      <c r="T423" s="185">
        <f t="shared" si="1091"/>
        <v>3.1627780596060582</v>
      </c>
      <c r="U423" s="150">
        <f t="shared" ref="U423" si="1102">+T423/S423-1</f>
        <v>7.2320612311595589E-2</v>
      </c>
      <c r="V423" s="130">
        <f t="shared" ref="V423" si="1103">+POWER(T423/O423,0.2)-1</f>
        <v>-1.9451723440025548E-2</v>
      </c>
    </row>
    <row r="424" spans="1:22" x14ac:dyDescent="0.25">
      <c r="A424" s="136" t="s">
        <v>3</v>
      </c>
      <c r="B424" s="162">
        <f t="shared" si="1083"/>
        <v>2.9478928793855097</v>
      </c>
      <c r="C424" s="162">
        <f t="shared" si="1083"/>
        <v>3.2240434790950889</v>
      </c>
      <c r="D424" s="162">
        <f t="shared" si="1083"/>
        <v>3.3524821664692683</v>
      </c>
      <c r="E424" s="162">
        <f t="shared" si="1083"/>
        <v>3.5613365760921645</v>
      </c>
      <c r="F424" s="162">
        <f t="shared" si="1083"/>
        <v>2.8166604670961939</v>
      </c>
      <c r="G424" s="162">
        <f t="shared" si="1083"/>
        <v>2.7641406056270563</v>
      </c>
      <c r="H424" s="185">
        <f t="shared" si="1100"/>
        <v>2.9966452713067104</v>
      </c>
      <c r="I424" s="185">
        <f t="shared" si="1089"/>
        <v>3.3195819569814318</v>
      </c>
      <c r="J424" s="130">
        <f t="shared" ref="J424" si="1104">+I424/H424-1</f>
        <v>0.10776607053456888</v>
      </c>
      <c r="K424" s="2"/>
      <c r="L424" s="136" t="s">
        <v>3</v>
      </c>
      <c r="M424" s="162">
        <f t="shared" si="1085"/>
        <v>3.5569492516687964</v>
      </c>
      <c r="N424" s="162">
        <f t="shared" si="1085"/>
        <v>3.2007330039977577</v>
      </c>
      <c r="O424" s="162">
        <f t="shared" si="1085"/>
        <v>3.5014062024571335</v>
      </c>
      <c r="P424" s="162">
        <f t="shared" si="1085"/>
        <v>3.3989553765501466</v>
      </c>
      <c r="Q424" s="162">
        <f t="shared" si="1085"/>
        <v>3.135853746207228</v>
      </c>
      <c r="R424" s="162">
        <f t="shared" si="1085"/>
        <v>2.8920788864308995</v>
      </c>
      <c r="S424" s="185">
        <f t="shared" si="1085"/>
        <v>2.9682183400326636</v>
      </c>
      <c r="T424" s="185">
        <f t="shared" si="1091"/>
        <v>3.1864125283243623</v>
      </c>
      <c r="U424" s="150">
        <f t="shared" ref="U424" si="1105">+T424/S424-1</f>
        <v>7.3510154340363565E-2</v>
      </c>
      <c r="V424" s="130">
        <f t="shared" ref="V424" si="1106">+POWER(T424/O424,0.2)-1</f>
        <v>-1.8677173989909979E-2</v>
      </c>
    </row>
    <row r="425" spans="1:22" x14ac:dyDescent="0.25">
      <c r="A425" s="136" t="s">
        <v>4</v>
      </c>
      <c r="B425" s="162">
        <f t="shared" si="1083"/>
        <v>3.1133942816287892</v>
      </c>
      <c r="C425" s="162">
        <f t="shared" si="1083"/>
        <v>3.1410622501427756</v>
      </c>
      <c r="D425" s="162">
        <f t="shared" si="1083"/>
        <v>3.5116215136837448</v>
      </c>
      <c r="E425" s="162">
        <f t="shared" si="1083"/>
        <v>3.0142667420842462</v>
      </c>
      <c r="F425" s="162">
        <f t="shared" si="1083"/>
        <v>2.6308213810021637</v>
      </c>
      <c r="G425" s="162">
        <f t="shared" si="1083"/>
        <v>2.7408811428043083</v>
      </c>
      <c r="H425" s="185">
        <f t="shared" si="1100"/>
        <v>3.098560197344578</v>
      </c>
      <c r="I425" s="185">
        <f t="shared" si="1100"/>
        <v>3.3781063622202656</v>
      </c>
      <c r="J425" s="130">
        <f t="shared" ref="J425:J426" si="1107">+I425/H425-1</f>
        <v>9.0218084229977125E-2</v>
      </c>
      <c r="K425" s="2"/>
      <c r="L425" s="136" t="s">
        <v>4</v>
      </c>
      <c r="M425" s="162">
        <f t="shared" si="1085"/>
        <v>3.486111715773986</v>
      </c>
      <c r="N425" s="162">
        <f t="shared" si="1085"/>
        <v>3.202035838293376</v>
      </c>
      <c r="O425" s="162">
        <f t="shared" si="1085"/>
        <v>3.5432518238110817</v>
      </c>
      <c r="P425" s="162">
        <f t="shared" si="1085"/>
        <v>3.346784337886846</v>
      </c>
      <c r="Q425" s="162">
        <f t="shared" si="1085"/>
        <v>3.0878376274783697</v>
      </c>
      <c r="R425" s="162">
        <f t="shared" si="1085"/>
        <v>2.8977107065963681</v>
      </c>
      <c r="S425" s="185">
        <f t="shared" si="1085"/>
        <v>3.0010423846154031</v>
      </c>
      <c r="T425" s="185">
        <f t="shared" si="1091"/>
        <v>3.2088815883578956</v>
      </c>
      <c r="U425" s="150">
        <f t="shared" ref="U425:U426" si="1108">+T425/S425-1</f>
        <v>6.9255670898872745E-2</v>
      </c>
      <c r="V425" s="130">
        <f t="shared" ref="V425:V426" si="1109">+POWER(T425/O425,0.2)-1</f>
        <v>-1.9629274613310543E-2</v>
      </c>
    </row>
    <row r="426" spans="1:22" x14ac:dyDescent="0.25">
      <c r="A426" s="136" t="s">
        <v>5</v>
      </c>
      <c r="B426" s="162">
        <f t="shared" si="1083"/>
        <v>3.2479693906537923</v>
      </c>
      <c r="C426" s="162">
        <f t="shared" si="1083"/>
        <v>3.2738296447906801</v>
      </c>
      <c r="D426" s="162">
        <f t="shared" si="1083"/>
        <v>3.7831768529385217</v>
      </c>
      <c r="E426" s="162">
        <f t="shared" si="1083"/>
        <v>3.7028817804267189</v>
      </c>
      <c r="F426" s="162">
        <f t="shared" si="1083"/>
        <v>2.7115477593479795</v>
      </c>
      <c r="G426" s="162">
        <f t="shared" si="1083"/>
        <v>2.8921621046657369</v>
      </c>
      <c r="H426" s="185">
        <f t="shared" si="1100"/>
        <v>2.8767821302178915</v>
      </c>
      <c r="I426" s="185">
        <f t="shared" si="1100"/>
        <v>3.2814843648149532</v>
      </c>
      <c r="J426" s="130">
        <f t="shared" si="1107"/>
        <v>0.14067879188557431</v>
      </c>
      <c r="K426" s="2"/>
      <c r="L426" s="136" t="s">
        <v>5</v>
      </c>
      <c r="M426" s="162">
        <f t="shared" si="1085"/>
        <v>3.4316349098909056</v>
      </c>
      <c r="N426" s="162">
        <f t="shared" si="1085"/>
        <v>3.2049074824452721</v>
      </c>
      <c r="O426" s="162">
        <f t="shared" si="1085"/>
        <v>3.5966588885352313</v>
      </c>
      <c r="P426" s="162">
        <f t="shared" si="1085"/>
        <v>3.3332594751672775</v>
      </c>
      <c r="Q426" s="162">
        <f t="shared" si="1085"/>
        <v>2.9899218369475054</v>
      </c>
      <c r="R426" s="162">
        <f t="shared" si="1085"/>
        <v>2.9130118951155208</v>
      </c>
      <c r="S426" s="185">
        <f t="shared" si="1085"/>
        <v>2.9965968486308809</v>
      </c>
      <c r="T426" s="185">
        <f t="shared" si="1091"/>
        <v>3.2551107711957923</v>
      </c>
      <c r="U426" s="150">
        <f t="shared" si="1108"/>
        <v>8.6269169869488405E-2</v>
      </c>
      <c r="V426" s="130">
        <f t="shared" si="1109"/>
        <v>-1.9758005234972731E-2</v>
      </c>
    </row>
    <row r="427" spans="1:22" x14ac:dyDescent="0.25">
      <c r="A427" s="136" t="s">
        <v>6</v>
      </c>
      <c r="B427" s="162">
        <f t="shared" si="1083"/>
        <v>2.9521821428745216</v>
      </c>
      <c r="C427" s="162">
        <f t="shared" si="1083"/>
        <v>3.5570330617748951</v>
      </c>
      <c r="D427" s="162">
        <f t="shared" si="1083"/>
        <v>3.373541774255882</v>
      </c>
      <c r="E427" s="162">
        <f t="shared" si="1083"/>
        <v>3.1199126579868599</v>
      </c>
      <c r="F427" s="162">
        <f t="shared" si="1083"/>
        <v>2.9277583395649587</v>
      </c>
      <c r="G427" s="162">
        <f t="shared" si="1083"/>
        <v>2.8475400476523882</v>
      </c>
      <c r="H427" s="185">
        <f t="shared" si="1100"/>
        <v>3.3536657651131709</v>
      </c>
      <c r="I427" s="186"/>
      <c r="J427" s="130"/>
      <c r="K427" s="2"/>
      <c r="L427" s="136" t="s">
        <v>6</v>
      </c>
      <c r="M427" s="162">
        <f t="shared" si="1085"/>
        <v>3.3163423816670741</v>
      </c>
      <c r="N427" s="162">
        <f t="shared" si="1085"/>
        <v>3.2783501395617893</v>
      </c>
      <c r="O427" s="162">
        <f t="shared" si="1085"/>
        <v>3.5809340160403429</v>
      </c>
      <c r="P427" s="162">
        <f t="shared" si="1085"/>
        <v>3.2997694896419896</v>
      </c>
      <c r="Q427" s="162">
        <f t="shared" si="1085"/>
        <v>2.9653050376696006</v>
      </c>
      <c r="R427" s="162">
        <f t="shared" si="1085"/>
        <v>2.9030036498289529</v>
      </c>
      <c r="S427" s="185">
        <f t="shared" si="1085"/>
        <v>3.0518082832972544</v>
      </c>
      <c r="T427" s="185"/>
      <c r="U427" s="150"/>
      <c r="V427" s="130"/>
    </row>
    <row r="428" spans="1:22" x14ac:dyDescent="0.25">
      <c r="A428" s="136" t="s">
        <v>7</v>
      </c>
      <c r="B428" s="162">
        <f t="shared" si="1083"/>
        <v>3.2574563832645969</v>
      </c>
      <c r="C428" s="162">
        <f t="shared" si="1083"/>
        <v>3.4098434147361392</v>
      </c>
      <c r="D428" s="162">
        <f t="shared" si="1083"/>
        <v>3.1767301871797908</v>
      </c>
      <c r="E428" s="162">
        <f t="shared" si="1083"/>
        <v>3.3801377351080122</v>
      </c>
      <c r="F428" s="162">
        <f t="shared" si="1083"/>
        <v>2.6641715146793312</v>
      </c>
      <c r="G428" s="162">
        <f t="shared" si="1083"/>
        <v>3.0560723827207776</v>
      </c>
      <c r="H428" s="185">
        <f t="shared" si="1100"/>
        <v>2.9675896541249585</v>
      </c>
      <c r="I428" s="186"/>
      <c r="J428" s="130"/>
      <c r="K428" s="2"/>
      <c r="L428" s="136" t="s">
        <v>7</v>
      </c>
      <c r="M428" s="162">
        <f t="shared" si="1085"/>
        <v>3.2720267504942706</v>
      </c>
      <c r="N428" s="162">
        <f t="shared" si="1085"/>
        <v>3.2938127478956742</v>
      </c>
      <c r="O428" s="162">
        <f t="shared" si="1085"/>
        <v>3.5624952674623485</v>
      </c>
      <c r="P428" s="162">
        <f t="shared" si="1085"/>
        <v>3.3192191634873214</v>
      </c>
      <c r="Q428" s="162">
        <f t="shared" si="1085"/>
        <v>2.879640473756151</v>
      </c>
      <c r="R428" s="162">
        <f t="shared" si="1085"/>
        <v>2.9458872482817697</v>
      </c>
      <c r="S428" s="185">
        <f t="shared" si="1085"/>
        <v>3.0416728954680075</v>
      </c>
      <c r="T428" s="185"/>
      <c r="U428" s="150"/>
      <c r="V428" s="130"/>
    </row>
    <row r="429" spans="1:22" x14ac:dyDescent="0.25">
      <c r="A429" s="136" t="s">
        <v>8</v>
      </c>
      <c r="B429" s="162">
        <f t="shared" ref="B429:G431" si="1110">+B250/B71</f>
        <v>3.3060518174007401</v>
      </c>
      <c r="C429" s="162">
        <f t="shared" si="1110"/>
        <v>3.9543129259644925</v>
      </c>
      <c r="D429" s="162">
        <f t="shared" si="1110"/>
        <v>3.1284114126487212</v>
      </c>
      <c r="E429" s="162">
        <f t="shared" si="1110"/>
        <v>3.190347940503758</v>
      </c>
      <c r="F429" s="162">
        <f t="shared" si="1110"/>
        <v>3.0223750288818891</v>
      </c>
      <c r="G429" s="162">
        <f t="shared" si="1110"/>
        <v>3.0106090637609637</v>
      </c>
      <c r="H429" s="185">
        <f t="shared" si="1100"/>
        <v>3.4174363422870058</v>
      </c>
      <c r="I429" s="186"/>
      <c r="J429" s="130"/>
      <c r="K429" s="2"/>
      <c r="L429" s="136" t="s">
        <v>8</v>
      </c>
      <c r="M429" s="162">
        <f t="shared" ref="M429:Q431" si="1111">+M250/M71</f>
        <v>3.2489381762017384</v>
      </c>
      <c r="N429" s="162">
        <f t="shared" si="1111"/>
        <v>3.3430027266519851</v>
      </c>
      <c r="O429" s="162">
        <f t="shared" si="1111"/>
        <v>3.493524177603144</v>
      </c>
      <c r="P429" s="162">
        <f t="shared" si="1111"/>
        <v>3.3190970117475573</v>
      </c>
      <c r="Q429" s="162">
        <f t="shared" si="1111"/>
        <v>2.8709732237604944</v>
      </c>
      <c r="R429" s="162">
        <f t="shared" ref="R429" si="1112">+R250/R71</f>
        <v>2.9427892038392098</v>
      </c>
      <c r="S429" s="185">
        <f t="shared" si="1085"/>
        <v>3.0761606930145455</v>
      </c>
      <c r="T429" s="185"/>
      <c r="U429" s="150"/>
      <c r="V429" s="130"/>
    </row>
    <row r="430" spans="1:22" x14ac:dyDescent="0.25">
      <c r="A430" s="136" t="s">
        <v>9</v>
      </c>
      <c r="B430" s="162">
        <f t="shared" si="1110"/>
        <v>3.1717093021646328</v>
      </c>
      <c r="C430" s="162">
        <f t="shared" si="1110"/>
        <v>3.7028759034153231</v>
      </c>
      <c r="D430" s="162">
        <f t="shared" si="1110"/>
        <v>3.6445578184442722</v>
      </c>
      <c r="E430" s="162">
        <f t="shared" si="1110"/>
        <v>3.0972542244824472</v>
      </c>
      <c r="F430" s="162">
        <f t="shared" si="1110"/>
        <v>2.8704590155839811</v>
      </c>
      <c r="G430" s="162">
        <f t="shared" si="1110"/>
        <v>3.271640873200012</v>
      </c>
      <c r="H430" s="185">
        <f t="shared" si="1100"/>
        <v>3.4999403887667073</v>
      </c>
      <c r="I430" s="186"/>
      <c r="J430" s="130"/>
      <c r="K430" s="2"/>
      <c r="L430" s="136" t="s">
        <v>9</v>
      </c>
      <c r="M430" s="162">
        <f t="shared" si="1111"/>
        <v>3.1993495900147138</v>
      </c>
      <c r="N430" s="162">
        <f t="shared" si="1111"/>
        <v>3.3771368418547327</v>
      </c>
      <c r="O430" s="162">
        <f t="shared" si="1111"/>
        <v>3.4933016850686487</v>
      </c>
      <c r="P430" s="162">
        <f t="shared" si="1111"/>
        <v>3.2752542133579765</v>
      </c>
      <c r="Q430" s="162">
        <f t="shared" si="1111"/>
        <v>2.8576215862364256</v>
      </c>
      <c r="R430" s="162">
        <f t="shared" ref="R430" si="1113">+R251/R72</f>
        <v>2.9723943994175839</v>
      </c>
      <c r="S430" s="185">
        <f t="shared" si="1085"/>
        <v>3.0849144983767811</v>
      </c>
      <c r="T430" s="185"/>
      <c r="U430" s="150"/>
      <c r="V430" s="130"/>
    </row>
    <row r="431" spans="1:22" ht="25.5" x14ac:dyDescent="0.25">
      <c r="A431" s="137" t="s">
        <v>13</v>
      </c>
      <c r="B431" s="187">
        <f t="shared" si="1110"/>
        <v>3.1993495900147133</v>
      </c>
      <c r="C431" s="187">
        <f t="shared" si="1110"/>
        <v>3.3771368418547327</v>
      </c>
      <c r="D431" s="187">
        <f t="shared" si="1110"/>
        <v>3.4933016850686487</v>
      </c>
      <c r="E431" s="187">
        <f t="shared" si="1110"/>
        <v>3.2752542133579765</v>
      </c>
      <c r="F431" s="187">
        <f t="shared" si="1110"/>
        <v>2.8576215862364256</v>
      </c>
      <c r="G431" s="187">
        <f t="shared" ref="G431:H431" si="1114">+G252/G73</f>
        <v>2.9723943994175839</v>
      </c>
      <c r="H431" s="188">
        <f t="shared" si="1114"/>
        <v>3.0849144983767811</v>
      </c>
      <c r="I431" s="189"/>
      <c r="J431" s="140"/>
      <c r="K431" s="3"/>
      <c r="L431" s="137" t="s">
        <v>14</v>
      </c>
      <c r="M431" s="187">
        <f t="shared" si="1111"/>
        <v>3.5188431173126595</v>
      </c>
      <c r="N431" s="187">
        <f t="shared" si="1111"/>
        <v>3.2291435197130429</v>
      </c>
      <c r="O431" s="187">
        <f t="shared" si="1111"/>
        <v>3.4972783824534814</v>
      </c>
      <c r="P431" s="187">
        <f t="shared" si="1111"/>
        <v>3.3778103152517969</v>
      </c>
      <c r="Q431" s="187">
        <f t="shared" si="1111"/>
        <v>3.0654485322126988</v>
      </c>
      <c r="R431" s="187">
        <f>+R252/R73</f>
        <v>2.9096589137632232</v>
      </c>
      <c r="S431" s="188">
        <f>+S252/S73</f>
        <v>2.9989648581664929</v>
      </c>
      <c r="T431" s="188">
        <f>+T252/T73</f>
        <v>3.1612336489480279</v>
      </c>
      <c r="U431" s="152">
        <f t="shared" ref="U431" si="1115">+T431/S431-1</f>
        <v>5.410826683735892E-2</v>
      </c>
      <c r="V431" s="160">
        <f t="shared" ref="V431" si="1116">+POWER(T431/O431,0.2)-1</f>
        <v>-2.0001798837688822E-2</v>
      </c>
    </row>
    <row r="432" spans="1:22" ht="25.5" x14ac:dyDescent="0.25">
      <c r="A432" s="138" t="s">
        <v>15</v>
      </c>
      <c r="B432" s="141">
        <f t="shared" ref="B432:H432" si="1117">+B431/B$539</f>
        <v>1.0154635234450549</v>
      </c>
      <c r="C432" s="141">
        <f t="shared" si="1117"/>
        <v>0.94048451326564619</v>
      </c>
      <c r="D432" s="141">
        <f t="shared" si="1117"/>
        <v>1.1626185939181395</v>
      </c>
      <c r="E432" s="141">
        <f t="shared" si="1117"/>
        <v>1.254244117945136</v>
      </c>
      <c r="F432" s="141">
        <f t="shared" si="1117"/>
        <v>1.4316310692709449</v>
      </c>
      <c r="G432" s="141">
        <f t="shared" si="1117"/>
        <v>1.0391564870179093</v>
      </c>
      <c r="H432" s="142">
        <f t="shared" si="1117"/>
        <v>0.96671054975955473</v>
      </c>
      <c r="I432" s="244"/>
      <c r="J432" s="143"/>
      <c r="K432" s="3"/>
      <c r="L432" s="138" t="s">
        <v>15</v>
      </c>
      <c r="M432" s="141">
        <f t="shared" ref="M432:R432" si="1118">+M431/M$539</f>
        <v>1.2367859224580728</v>
      </c>
      <c r="N432" s="141">
        <f t="shared" si="1118"/>
        <v>0.95833569868679125</v>
      </c>
      <c r="O432" s="141">
        <f t="shared" si="1118"/>
        <v>1.0173425351311223</v>
      </c>
      <c r="P432" s="141">
        <f t="shared" si="1118"/>
        <v>1.224900596124048</v>
      </c>
      <c r="Q432" s="141">
        <f t="shared" si="1118"/>
        <v>1.4524985890266913</v>
      </c>
      <c r="R432" s="141">
        <f t="shared" si="1118"/>
        <v>1.1767639089466508</v>
      </c>
      <c r="S432" s="142">
        <f t="shared" ref="S432:T432" si="1119">+S431/S$539</f>
        <v>0.99160354497944769</v>
      </c>
      <c r="T432" s="142">
        <f t="shared" si="1119"/>
        <v>0.94548079420019204</v>
      </c>
      <c r="U432" s="151"/>
      <c r="V432" s="143"/>
    </row>
    <row r="433" spans="1:22" ht="26.25" thickBot="1" x14ac:dyDescent="0.3">
      <c r="A433" s="139" t="s">
        <v>12</v>
      </c>
      <c r="B433" s="144"/>
      <c r="C433" s="145">
        <f>+C431/B431-1</f>
        <v>5.5569810937479369E-2</v>
      </c>
      <c r="D433" s="145">
        <f t="shared" ref="D433:H433" si="1120">+D431/C431-1</f>
        <v>3.4397434469998434E-2</v>
      </c>
      <c r="E433" s="145">
        <f t="shared" si="1120"/>
        <v>-6.2418734872704551E-2</v>
      </c>
      <c r="F433" s="145">
        <f t="shared" si="1120"/>
        <v>-0.12751151511179049</v>
      </c>
      <c r="G433" s="145">
        <f t="shared" si="1120"/>
        <v>4.0163754968101761E-2</v>
      </c>
      <c r="H433" s="146">
        <f t="shared" si="1120"/>
        <v>3.7855036660426E-2</v>
      </c>
      <c r="I433" s="159"/>
      <c r="J433" s="148"/>
      <c r="K433" s="2"/>
      <c r="L433" s="139" t="s">
        <v>12</v>
      </c>
      <c r="M433" s="144"/>
      <c r="N433" s="145">
        <f>+N431/M431-1</f>
        <v>-8.2328079980121482E-2</v>
      </c>
      <c r="O433" s="145">
        <f t="shared" ref="O433:T433" si="1121">+O431/N431-1</f>
        <v>8.303590754128698E-2</v>
      </c>
      <c r="P433" s="145">
        <f t="shared" si="1121"/>
        <v>-3.4160296704168314E-2</v>
      </c>
      <c r="Q433" s="145">
        <f t="shared" si="1121"/>
        <v>-9.2474637083288513E-2</v>
      </c>
      <c r="R433" s="145">
        <f t="shared" si="1121"/>
        <v>-5.0821149600911331E-2</v>
      </c>
      <c r="S433" s="146">
        <f t="shared" si="1121"/>
        <v>3.069292554561498E-2</v>
      </c>
      <c r="T433" s="146">
        <f t="shared" si="1121"/>
        <v>5.410826683735892E-2</v>
      </c>
      <c r="U433" s="147"/>
      <c r="V433" s="148"/>
    </row>
    <row r="434" spans="1:22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2" ht="15.75" thickBot="1" x14ac:dyDescent="0.3">
      <c r="A435" s="287" t="s">
        <v>145</v>
      </c>
      <c r="B435" s="288"/>
      <c r="C435" s="288"/>
      <c r="D435" s="288"/>
      <c r="E435" s="288"/>
      <c r="F435" s="288"/>
      <c r="G435" s="288"/>
      <c r="H435" s="288"/>
      <c r="I435" s="288"/>
      <c r="J435" s="289"/>
      <c r="K435" s="2"/>
      <c r="L435" s="287" t="s">
        <v>146</v>
      </c>
      <c r="M435" s="288"/>
      <c r="N435" s="288"/>
      <c r="O435" s="288"/>
      <c r="P435" s="288"/>
      <c r="Q435" s="288"/>
      <c r="R435" s="288"/>
      <c r="S435" s="288"/>
      <c r="T435" s="288"/>
      <c r="U435" s="288"/>
      <c r="V435" s="289"/>
    </row>
    <row r="436" spans="1:22" ht="38.25" x14ac:dyDescent="0.25">
      <c r="A436" s="131"/>
      <c r="B436" s="132">
        <v>2016</v>
      </c>
      <c r="C436" s="132">
        <f>+B436+1</f>
        <v>2017</v>
      </c>
      <c r="D436" s="132">
        <f t="shared" ref="D436" si="1122">+C436+1</f>
        <v>2018</v>
      </c>
      <c r="E436" s="132">
        <f t="shared" ref="E436" si="1123">+D436+1</f>
        <v>2019</v>
      </c>
      <c r="F436" s="132">
        <f t="shared" ref="F436" si="1124">+E436+1</f>
        <v>2020</v>
      </c>
      <c r="G436" s="132">
        <f t="shared" ref="G436" si="1125">+F436+1</f>
        <v>2021</v>
      </c>
      <c r="H436" s="133">
        <f t="shared" ref="H436" si="1126">+G436+1</f>
        <v>2022</v>
      </c>
      <c r="I436" s="134">
        <f t="shared" ref="I436" si="1127">+H436+1</f>
        <v>2023</v>
      </c>
      <c r="J436" s="135" t="s">
        <v>16</v>
      </c>
      <c r="K436" s="2"/>
      <c r="L436" s="131"/>
      <c r="M436" s="132">
        <v>2016</v>
      </c>
      <c r="N436" s="132">
        <f>+M436+1</f>
        <v>2017</v>
      </c>
      <c r="O436" s="132">
        <f t="shared" ref="O436:R436" si="1128">+N436+1</f>
        <v>2018</v>
      </c>
      <c r="P436" s="132">
        <f t="shared" si="1128"/>
        <v>2019</v>
      </c>
      <c r="Q436" s="132">
        <f t="shared" si="1128"/>
        <v>2020</v>
      </c>
      <c r="R436" s="132">
        <f t="shared" si="1128"/>
        <v>2021</v>
      </c>
      <c r="S436" s="133">
        <v>2022</v>
      </c>
      <c r="T436" s="134">
        <v>2023</v>
      </c>
      <c r="U436" s="149" t="s">
        <v>16</v>
      </c>
      <c r="V436" s="135" t="s">
        <v>21</v>
      </c>
    </row>
    <row r="437" spans="1:22" x14ac:dyDescent="0.25">
      <c r="A437" s="136" t="s">
        <v>10</v>
      </c>
      <c r="B437" s="162">
        <f t="shared" ref="B437:G446" si="1129">+B258/B79</f>
        <v>3.2118224008578018</v>
      </c>
      <c r="C437" s="162">
        <f t="shared" si="1129"/>
        <v>3.1407083137145109</v>
      </c>
      <c r="D437" s="162">
        <f t="shared" si="1129"/>
        <v>3.5576062922581824</v>
      </c>
      <c r="E437" s="162">
        <f t="shared" si="1129"/>
        <v>3.4814801305783014</v>
      </c>
      <c r="F437" s="162">
        <f t="shared" si="1129"/>
        <v>3.4559064803903978</v>
      </c>
      <c r="G437" s="162">
        <f t="shared" si="1129"/>
        <v>4.4574001630238813</v>
      </c>
      <c r="H437" s="185">
        <f t="shared" ref="H437:I437" si="1130">+H258/H79</f>
        <v>3.6135307734514255</v>
      </c>
      <c r="I437" s="185">
        <f t="shared" si="1130"/>
        <v>3.7226971939942901</v>
      </c>
      <c r="J437" s="130">
        <f>+I437/H437-1</f>
        <v>3.0210458243474569E-2</v>
      </c>
      <c r="K437" s="2"/>
      <c r="L437" s="136" t="s">
        <v>10</v>
      </c>
      <c r="M437" s="162">
        <f t="shared" ref="M437:S444" si="1131">+M258/M79</f>
        <v>2.9688107183055195</v>
      </c>
      <c r="N437" s="162">
        <f t="shared" si="1131"/>
        <v>3.0860755425598625</v>
      </c>
      <c r="O437" s="162">
        <f t="shared" si="1131"/>
        <v>3.4443962171964189</v>
      </c>
      <c r="P437" s="162">
        <f t="shared" si="1131"/>
        <v>3.6826780676962239</v>
      </c>
      <c r="Q437" s="162">
        <f t="shared" si="1131"/>
        <v>3.6110869664373739</v>
      </c>
      <c r="R437" s="162">
        <f t="shared" si="1131"/>
        <v>3.6255178874062217</v>
      </c>
      <c r="S437" s="185">
        <f t="shared" si="1131"/>
        <v>3.8837201374824648</v>
      </c>
      <c r="T437" s="185">
        <f t="shared" ref="T437" si="1132">+T258/T79</f>
        <v>3.5131642649502939</v>
      </c>
      <c r="U437" s="150">
        <f t="shared" ref="U437:U438" si="1133">+T437/S437-1</f>
        <v>-9.5412609409177285E-2</v>
      </c>
      <c r="V437" s="130">
        <f t="shared" ref="V437:V438" si="1134">+POWER(T437/O437,0.2)-1</f>
        <v>3.9615273400896989E-3</v>
      </c>
    </row>
    <row r="438" spans="1:22" x14ac:dyDescent="0.25">
      <c r="A438" s="136" t="s">
        <v>11</v>
      </c>
      <c r="B438" s="162">
        <f t="shared" si="1129"/>
        <v>2.5890582929550217</v>
      </c>
      <c r="C438" s="162">
        <f t="shared" si="1129"/>
        <v>2.7719247823233957</v>
      </c>
      <c r="D438" s="162">
        <f t="shared" si="1129"/>
        <v>3.3889436099482886</v>
      </c>
      <c r="E438" s="162">
        <f t="shared" si="1129"/>
        <v>3.6720389533861946</v>
      </c>
      <c r="F438" s="162">
        <f t="shared" si="1129"/>
        <v>3.6038347401458983</v>
      </c>
      <c r="G438" s="162">
        <f t="shared" si="1129"/>
        <v>3.7973244400651835</v>
      </c>
      <c r="H438" s="185">
        <f t="shared" ref="H438:I442" si="1135">+H259/H80</f>
        <v>3.7330575579101364</v>
      </c>
      <c r="I438" s="185">
        <f t="shared" si="1135"/>
        <v>3.8847839454958955</v>
      </c>
      <c r="J438" s="130">
        <f t="shared" ref="J438" si="1136">+I438/H438-1</f>
        <v>4.0643998982619278E-2</v>
      </c>
      <c r="K438" s="2"/>
      <c r="L438" s="136" t="s">
        <v>11</v>
      </c>
      <c r="M438" s="162">
        <f t="shared" si="1131"/>
        <v>2.9450489779244209</v>
      </c>
      <c r="N438" s="162">
        <f t="shared" si="1131"/>
        <v>3.1020064662961087</v>
      </c>
      <c r="O438" s="162">
        <f t="shared" si="1131"/>
        <v>3.4847797742267943</v>
      </c>
      <c r="P438" s="162">
        <f t="shared" si="1131"/>
        <v>3.7083387048836407</v>
      </c>
      <c r="Q438" s="162">
        <f t="shared" si="1131"/>
        <v>3.6063194785929662</v>
      </c>
      <c r="R438" s="162">
        <f t="shared" si="1131"/>
        <v>3.6408037862224432</v>
      </c>
      <c r="S438" s="185">
        <f t="shared" si="1131"/>
        <v>3.8797634373934429</v>
      </c>
      <c r="T438" s="185">
        <f t="shared" ref="T438:T444" si="1137">+T259/T80</f>
        <v>3.5120051849030993</v>
      </c>
      <c r="U438" s="150">
        <f t="shared" si="1133"/>
        <v>-9.4788834016492518E-2</v>
      </c>
      <c r="V438" s="130">
        <f t="shared" si="1134"/>
        <v>1.5576723871970621E-3</v>
      </c>
    </row>
    <row r="439" spans="1:22" x14ac:dyDescent="0.25">
      <c r="A439" s="136" t="s">
        <v>0</v>
      </c>
      <c r="B439" s="162">
        <f t="shared" si="1129"/>
        <v>2.8102180002798307</v>
      </c>
      <c r="C439" s="162">
        <f t="shared" si="1129"/>
        <v>2.9323427126146062</v>
      </c>
      <c r="D439" s="162">
        <f t="shared" si="1129"/>
        <v>3.5209664746199469</v>
      </c>
      <c r="E439" s="162">
        <f t="shared" si="1129"/>
        <v>3.3718002823173312</v>
      </c>
      <c r="F439" s="162">
        <f t="shared" si="1129"/>
        <v>3.352720544467473</v>
      </c>
      <c r="G439" s="162">
        <f t="shared" si="1129"/>
        <v>3.4979696327683616</v>
      </c>
      <c r="H439" s="185">
        <f t="shared" ref="H439" si="1138">+H260/H81</f>
        <v>3.4482938918924568</v>
      </c>
      <c r="I439" s="185">
        <f t="shared" si="1135"/>
        <v>3.4229682665431009</v>
      </c>
      <c r="J439" s="130">
        <f t="shared" ref="J439" si="1139">+I439/H439-1</f>
        <v>-7.3443929500617289E-3</v>
      </c>
      <c r="K439" s="2"/>
      <c r="L439" s="136" t="s">
        <v>0</v>
      </c>
      <c r="M439" s="162">
        <f t="shared" si="1131"/>
        <v>2.9381786237710585</v>
      </c>
      <c r="N439" s="162">
        <f t="shared" si="1131"/>
        <v>3.1153140996630264</v>
      </c>
      <c r="O439" s="162">
        <f t="shared" si="1131"/>
        <v>3.5455978818201142</v>
      </c>
      <c r="P439" s="162">
        <f t="shared" si="1131"/>
        <v>3.6899284739390716</v>
      </c>
      <c r="Q439" s="162">
        <f t="shared" si="1131"/>
        <v>3.6091578708445726</v>
      </c>
      <c r="R439" s="162">
        <f t="shared" si="1131"/>
        <v>3.6475956542726085</v>
      </c>
      <c r="S439" s="185">
        <f t="shared" si="1131"/>
        <v>3.8972580341420215</v>
      </c>
      <c r="T439" s="185">
        <f t="shared" si="1137"/>
        <v>3.5086353214876489</v>
      </c>
      <c r="U439" s="150">
        <f t="shared" ref="U439" si="1140">+T439/S439-1</f>
        <v>-9.9716957217057312E-2</v>
      </c>
      <c r="V439" s="130">
        <f t="shared" ref="V439" si="1141">+POWER(T439/O439,0.2)-1</f>
        <v>-2.0937323063022761E-3</v>
      </c>
    </row>
    <row r="440" spans="1:22" x14ac:dyDescent="0.25">
      <c r="A440" s="136" t="s">
        <v>1</v>
      </c>
      <c r="B440" s="162">
        <f t="shared" si="1129"/>
        <v>3.3755781428811105</v>
      </c>
      <c r="C440" s="162">
        <f t="shared" si="1129"/>
        <v>3.4345152427057437</v>
      </c>
      <c r="D440" s="162">
        <f t="shared" si="1129"/>
        <v>3.5358698521205167</v>
      </c>
      <c r="E440" s="162">
        <f t="shared" si="1129"/>
        <v>3.5410991486429695</v>
      </c>
      <c r="F440" s="162">
        <f t="shared" si="1129"/>
        <v>3.5475673700019232</v>
      </c>
      <c r="G440" s="162">
        <f t="shared" si="1129"/>
        <v>3.5444211427071144</v>
      </c>
      <c r="H440" s="185">
        <f t="shared" ref="H440" si="1142">+H261/H82</f>
        <v>3.4517203822928546</v>
      </c>
      <c r="I440" s="185">
        <f t="shared" si="1135"/>
        <v>4.3712636925947681</v>
      </c>
      <c r="J440" s="130">
        <f t="shared" ref="J440" si="1143">+I440/H440-1</f>
        <v>0.26640144868603</v>
      </c>
      <c r="K440" s="2"/>
      <c r="L440" s="136" t="s">
        <v>1</v>
      </c>
      <c r="M440" s="162">
        <f t="shared" si="1131"/>
        <v>2.983656167630186</v>
      </c>
      <c r="N440" s="162">
        <f t="shared" si="1131"/>
        <v>3.1087734190905612</v>
      </c>
      <c r="O440" s="162">
        <f t="shared" si="1131"/>
        <v>3.5549213919613361</v>
      </c>
      <c r="P440" s="162">
        <f t="shared" si="1131"/>
        <v>3.6962595203502211</v>
      </c>
      <c r="Q440" s="162">
        <f t="shared" si="1131"/>
        <v>3.6086400894842914</v>
      </c>
      <c r="R440" s="162">
        <f t="shared" si="1131"/>
        <v>3.6468956775310679</v>
      </c>
      <c r="S440" s="185">
        <f t="shared" si="1131"/>
        <v>3.8777131161312983</v>
      </c>
      <c r="T440" s="185">
        <f t="shared" si="1137"/>
        <v>3.5543776655107817</v>
      </c>
      <c r="U440" s="150">
        <f t="shared" ref="U440" si="1144">+T440/S440-1</f>
        <v>-8.3383025236044461E-2</v>
      </c>
      <c r="V440" s="130">
        <f t="shared" ref="V440" si="1145">+POWER(T440/O440,0.2)-1</f>
        <v>-3.05919405192423E-5</v>
      </c>
    </row>
    <row r="441" spans="1:22" x14ac:dyDescent="0.25">
      <c r="A441" s="136" t="s">
        <v>2</v>
      </c>
      <c r="B441" s="162">
        <f t="shared" si="1129"/>
        <v>3.1366512372720972</v>
      </c>
      <c r="C441" s="162">
        <f t="shared" si="1129"/>
        <v>2.9981825688675201</v>
      </c>
      <c r="D441" s="162">
        <f t="shared" si="1129"/>
        <v>3.816829252475844</v>
      </c>
      <c r="E441" s="162">
        <f t="shared" si="1129"/>
        <v>3.2252852018227065</v>
      </c>
      <c r="F441" s="162">
        <f t="shared" si="1129"/>
        <v>3.3170084737890533</v>
      </c>
      <c r="G441" s="162">
        <f t="shared" si="1129"/>
        <v>3.4799205985646662</v>
      </c>
      <c r="H441" s="185">
        <f t="shared" ref="H441:I448" si="1146">+H262/H83</f>
        <v>3.7258394516954532</v>
      </c>
      <c r="I441" s="185">
        <f t="shared" si="1135"/>
        <v>4.1869660179507173</v>
      </c>
      <c r="J441" s="130">
        <f t="shared" ref="J441" si="1147">+I441/H441-1</f>
        <v>0.12376447569296833</v>
      </c>
      <c r="K441" s="2"/>
      <c r="L441" s="136" t="s">
        <v>2</v>
      </c>
      <c r="M441" s="162">
        <f t="shared" si="1131"/>
        <v>2.9801578591402516</v>
      </c>
      <c r="N441" s="162">
        <f t="shared" si="1131"/>
        <v>3.1010867156240707</v>
      </c>
      <c r="O441" s="162">
        <f t="shared" si="1131"/>
        <v>3.6008313942822454</v>
      </c>
      <c r="P441" s="162">
        <f t="shared" si="1131"/>
        <v>3.6608778526365517</v>
      </c>
      <c r="Q441" s="162">
        <f t="shared" si="1131"/>
        <v>3.6021059593924418</v>
      </c>
      <c r="R441" s="162">
        <f t="shared" si="1131"/>
        <v>3.6644626113056362</v>
      </c>
      <c r="S441" s="185">
        <f t="shared" si="1131"/>
        <v>3.9070606133186385</v>
      </c>
      <c r="T441" s="185">
        <f t="shared" si="1137"/>
        <v>3.5761606258082268</v>
      </c>
      <c r="U441" s="150">
        <f t="shared" ref="U441" si="1148">+T441/S441-1</f>
        <v>-8.4692821601594415E-2</v>
      </c>
      <c r="V441" s="130">
        <f t="shared" ref="V441" si="1149">+POWER(T441/O441,0.2)-1</f>
        <v>-1.3740526482100002E-3</v>
      </c>
    </row>
    <row r="442" spans="1:22" x14ac:dyDescent="0.25">
      <c r="A442" s="136" t="s">
        <v>3</v>
      </c>
      <c r="B442" s="162">
        <f t="shared" si="1129"/>
        <v>2.6527216543855476</v>
      </c>
      <c r="C442" s="162">
        <f t="shared" si="1129"/>
        <v>3.2001536489018774</v>
      </c>
      <c r="D442" s="162">
        <f t="shared" si="1129"/>
        <v>3.683642757437362</v>
      </c>
      <c r="E442" s="162">
        <f t="shared" si="1129"/>
        <v>3.8496736682321093</v>
      </c>
      <c r="F442" s="162">
        <f t="shared" si="1129"/>
        <v>3.1348392828454399</v>
      </c>
      <c r="G442" s="162">
        <f t="shared" si="1129"/>
        <v>4.3058253719030262</v>
      </c>
      <c r="H442" s="185">
        <f t="shared" si="1146"/>
        <v>3.3739151643259278</v>
      </c>
      <c r="I442" s="185">
        <f t="shared" si="1135"/>
        <v>3.9001297801806158</v>
      </c>
      <c r="J442" s="130">
        <f t="shared" ref="J442" si="1150">+I442/H442-1</f>
        <v>0.15596557418473811</v>
      </c>
      <c r="K442" s="2"/>
      <c r="L442" s="136" t="s">
        <v>3</v>
      </c>
      <c r="M442" s="162">
        <f t="shared" si="1131"/>
        <v>2.9809586027042592</v>
      </c>
      <c r="N442" s="162">
        <f t="shared" si="1131"/>
        <v>3.1360114844840776</v>
      </c>
      <c r="O442" s="162">
        <f t="shared" si="1131"/>
        <v>3.6446403114586219</v>
      </c>
      <c r="P442" s="162">
        <f t="shared" si="1131"/>
        <v>3.6692226367536773</v>
      </c>
      <c r="Q442" s="162">
        <f t="shared" si="1131"/>
        <v>3.5463673291039233</v>
      </c>
      <c r="R442" s="162">
        <f t="shared" si="1131"/>
        <v>3.7294431662668246</v>
      </c>
      <c r="S442" s="185">
        <f t="shared" si="1131"/>
        <v>3.842758688889826</v>
      </c>
      <c r="T442" s="185">
        <f t="shared" si="1137"/>
        <v>3.6161344152392272</v>
      </c>
      <c r="U442" s="150">
        <f t="shared" ref="U442" si="1151">+T442/S442-1</f>
        <v>-5.8974370237146134E-2</v>
      </c>
      <c r="V442" s="130">
        <f t="shared" ref="V442" si="1152">+POWER(T442/O442,0.2)-1</f>
        <v>-1.5691808287949804E-3</v>
      </c>
    </row>
    <row r="443" spans="1:22" x14ac:dyDescent="0.25">
      <c r="A443" s="136" t="s">
        <v>4</v>
      </c>
      <c r="B443" s="162">
        <f t="shared" si="1129"/>
        <v>2.705212364538101</v>
      </c>
      <c r="C443" s="162">
        <f t="shared" si="1129"/>
        <v>3.6539991520054125</v>
      </c>
      <c r="D443" s="162">
        <f t="shared" si="1129"/>
        <v>3.6892247210224856</v>
      </c>
      <c r="E443" s="162">
        <f t="shared" si="1129"/>
        <v>3.4263755193987753</v>
      </c>
      <c r="F443" s="162">
        <f t="shared" si="1129"/>
        <v>3.5155186693153713</v>
      </c>
      <c r="G443" s="162">
        <f t="shared" si="1129"/>
        <v>4.2334030996477958</v>
      </c>
      <c r="H443" s="185">
        <f t="shared" si="1146"/>
        <v>3.3211481402553971</v>
      </c>
      <c r="I443" s="185">
        <f t="shared" si="1146"/>
        <v>4.4378121444344805</v>
      </c>
      <c r="J443" s="130">
        <f t="shared" ref="J443:J444" si="1153">+I443/H443-1</f>
        <v>0.33622830329188869</v>
      </c>
      <c r="K443" s="2"/>
      <c r="L443" s="136" t="s">
        <v>4</v>
      </c>
      <c r="M443" s="162">
        <f t="shared" ref="M443:Q449" si="1154">+M264/M85</f>
        <v>2.9742422858445168</v>
      </c>
      <c r="N443" s="162">
        <f t="shared" si="1154"/>
        <v>3.2088666547760409</v>
      </c>
      <c r="O443" s="162">
        <f t="shared" si="1154"/>
        <v>3.6473030110506843</v>
      </c>
      <c r="P443" s="162">
        <f t="shared" si="1154"/>
        <v>3.6498485256855</v>
      </c>
      <c r="Q443" s="162">
        <f t="shared" ref="Q443" si="1155">+Q264/Q85</f>
        <v>3.5517016742993985</v>
      </c>
      <c r="R443" s="162">
        <f t="shared" si="1131"/>
        <v>3.7897820089659904</v>
      </c>
      <c r="S443" s="185">
        <f t="shared" si="1131"/>
        <v>3.780729016908146</v>
      </c>
      <c r="T443" s="185">
        <f t="shared" si="1137"/>
        <v>3.6709289265385103</v>
      </c>
      <c r="U443" s="150">
        <f t="shared" ref="U443:U444" si="1156">+T443/S443-1</f>
        <v>-2.9042041859807632E-2</v>
      </c>
      <c r="V443" s="130">
        <f t="shared" ref="V443:V444" si="1157">+POWER(T443/O443,0.2)-1</f>
        <v>1.2921841807609358E-3</v>
      </c>
    </row>
    <row r="444" spans="1:22" x14ac:dyDescent="0.25">
      <c r="A444" s="136" t="s">
        <v>5</v>
      </c>
      <c r="B444" s="162">
        <f t="shared" si="1129"/>
        <v>3.0132960221365872</v>
      </c>
      <c r="C444" s="162">
        <f t="shared" si="1129"/>
        <v>3.737381328123043</v>
      </c>
      <c r="D444" s="162">
        <f t="shared" si="1129"/>
        <v>4.1437906463646845</v>
      </c>
      <c r="E444" s="162">
        <f t="shared" si="1129"/>
        <v>3.8477058149697179</v>
      </c>
      <c r="F444" s="162">
        <f t="shared" si="1129"/>
        <v>3.6353797376143868</v>
      </c>
      <c r="G444" s="162">
        <f t="shared" si="1129"/>
        <v>4.0023446229370068</v>
      </c>
      <c r="H444" s="185">
        <f t="shared" si="1146"/>
        <v>3.548440199470893</v>
      </c>
      <c r="I444" s="185">
        <f t="shared" si="1146"/>
        <v>4.0772352815521353</v>
      </c>
      <c r="J444" s="130">
        <f t="shared" si="1153"/>
        <v>0.14902183842920369</v>
      </c>
      <c r="K444" s="2"/>
      <c r="L444" s="136" t="s">
        <v>5</v>
      </c>
      <c r="M444" s="162">
        <f t="shared" si="1154"/>
        <v>3.0216762154506176</v>
      </c>
      <c r="N444" s="162">
        <f t="shared" si="1154"/>
        <v>3.2563982464936694</v>
      </c>
      <c r="O444" s="162">
        <f t="shared" si="1154"/>
        <v>3.6698220272482125</v>
      </c>
      <c r="P444" s="162">
        <f t="shared" si="1154"/>
        <v>3.6335771553964853</v>
      </c>
      <c r="Q444" s="162">
        <f t="shared" ref="Q444" si="1158">+Q265/Q86</f>
        <v>3.5433008341694849</v>
      </c>
      <c r="R444" s="162">
        <f t="shared" si="1131"/>
        <v>3.8245065069544482</v>
      </c>
      <c r="S444" s="185">
        <f t="shared" si="1131"/>
        <v>3.7455030130855018</v>
      </c>
      <c r="T444" s="185">
        <f t="shared" si="1137"/>
        <v>3.7145376093425351</v>
      </c>
      <c r="U444" s="150">
        <f t="shared" si="1156"/>
        <v>-8.2673551816095925E-3</v>
      </c>
      <c r="V444" s="130">
        <f t="shared" si="1157"/>
        <v>2.425143437379651E-3</v>
      </c>
    </row>
    <row r="445" spans="1:22" x14ac:dyDescent="0.25">
      <c r="A445" s="136" t="s">
        <v>6</v>
      </c>
      <c r="B445" s="162">
        <f t="shared" si="1129"/>
        <v>3.288955968345312</v>
      </c>
      <c r="C445" s="162">
        <f t="shared" si="1129"/>
        <v>3.3776885749412431</v>
      </c>
      <c r="D445" s="162">
        <f t="shared" si="1129"/>
        <v>3.6566670694929688</v>
      </c>
      <c r="E445" s="162">
        <f t="shared" si="1129"/>
        <v>3.5534876385000596</v>
      </c>
      <c r="F445" s="162">
        <f t="shared" si="1129"/>
        <v>3.706391257295492</v>
      </c>
      <c r="G445" s="162">
        <f t="shared" si="1129"/>
        <v>4.4464344367441182</v>
      </c>
      <c r="H445" s="185">
        <f t="shared" si="1146"/>
        <v>3.5632806347121093</v>
      </c>
      <c r="I445" s="186"/>
      <c r="J445" s="130"/>
      <c r="K445" s="2"/>
      <c r="L445" s="136" t="s">
        <v>6</v>
      </c>
      <c r="M445" s="162">
        <f t="shared" si="1154"/>
        <v>3.053127195719584</v>
      </c>
      <c r="N445" s="162">
        <f t="shared" si="1154"/>
        <v>3.2639088556452562</v>
      </c>
      <c r="O445" s="162">
        <f t="shared" si="1154"/>
        <v>3.7051320600142064</v>
      </c>
      <c r="P445" s="162">
        <f t="shared" si="1154"/>
        <v>3.6241649319969191</v>
      </c>
      <c r="Q445" s="162">
        <f t="shared" si="1154"/>
        <v>3.5605391660457721</v>
      </c>
      <c r="R445" s="162">
        <f t="shared" ref="R445:S445" si="1159">+R266/R87</f>
        <v>3.8970008109883412</v>
      </c>
      <c r="S445" s="185">
        <f t="shared" si="1159"/>
        <v>3.6606706095270423</v>
      </c>
      <c r="T445" s="185"/>
      <c r="U445" s="150"/>
      <c r="V445" s="130"/>
    </row>
    <row r="446" spans="1:22" x14ac:dyDescent="0.25">
      <c r="A446" s="136" t="s">
        <v>7</v>
      </c>
      <c r="B446" s="162">
        <f t="shared" si="1129"/>
        <v>3.4731921999484987</v>
      </c>
      <c r="C446" s="162">
        <f t="shared" si="1129"/>
        <v>4.1853293909852942</v>
      </c>
      <c r="D446" s="162">
        <f t="shared" si="1129"/>
        <v>3.903508058172902</v>
      </c>
      <c r="E446" s="162">
        <f t="shared" si="1129"/>
        <v>3.8051139409079853</v>
      </c>
      <c r="F446" s="162">
        <f t="shared" si="1129"/>
        <v>3.9564636559664303</v>
      </c>
      <c r="G446" s="162">
        <f t="shared" si="1129"/>
        <v>4.2536076975872907</v>
      </c>
      <c r="H446" s="185">
        <f t="shared" si="1146"/>
        <v>3.4829816572338355</v>
      </c>
      <c r="I446" s="186"/>
      <c r="J446" s="130"/>
      <c r="K446" s="2"/>
      <c r="L446" s="136" t="s">
        <v>7</v>
      </c>
      <c r="M446" s="162">
        <f t="shared" si="1154"/>
        <v>3.0258905337917574</v>
      </c>
      <c r="N446" s="162">
        <f t="shared" si="1154"/>
        <v>3.3370602944252377</v>
      </c>
      <c r="O446" s="162">
        <f t="shared" si="1154"/>
        <v>3.6624208440183295</v>
      </c>
      <c r="P446" s="162">
        <f t="shared" si="1154"/>
        <v>3.609542493821333</v>
      </c>
      <c r="Q446" s="162">
        <f t="shared" si="1154"/>
        <v>3.5696991693405202</v>
      </c>
      <c r="R446" s="162">
        <f t="shared" ref="R446:S446" si="1160">+R267/R88</f>
        <v>3.9153616097572517</v>
      </c>
      <c r="S446" s="185">
        <f t="shared" si="1160"/>
        <v>3.6035780648131088</v>
      </c>
      <c r="T446" s="185"/>
      <c r="U446" s="150"/>
      <c r="V446" s="130"/>
    </row>
    <row r="447" spans="1:22" x14ac:dyDescent="0.25">
      <c r="A447" s="136" t="s">
        <v>8</v>
      </c>
      <c r="B447" s="162">
        <f t="shared" ref="B447:G449" si="1161">+B268/B89</f>
        <v>3.1891054836946617</v>
      </c>
      <c r="C447" s="162">
        <f t="shared" si="1161"/>
        <v>3.7422312824041537</v>
      </c>
      <c r="D447" s="162">
        <f t="shared" si="1161"/>
        <v>3.7893075518144999</v>
      </c>
      <c r="E447" s="162">
        <f t="shared" si="1161"/>
        <v>4.1855260637708041</v>
      </c>
      <c r="F447" s="162">
        <f t="shared" si="1161"/>
        <v>3.9379205187976312</v>
      </c>
      <c r="G447" s="162">
        <f t="shared" si="1161"/>
        <v>4.1827622930674853</v>
      </c>
      <c r="H447" s="185">
        <f t="shared" si="1146"/>
        <v>3.1562716897584804</v>
      </c>
      <c r="I447" s="186"/>
      <c r="J447" s="130"/>
      <c r="K447" s="2"/>
      <c r="L447" s="136" t="s">
        <v>8</v>
      </c>
      <c r="M447" s="162">
        <f t="shared" si="1154"/>
        <v>3.0794140342101803</v>
      </c>
      <c r="N447" s="162">
        <f t="shared" si="1154"/>
        <v>3.3811063917564224</v>
      </c>
      <c r="O447" s="162">
        <f t="shared" si="1154"/>
        <v>3.6702694049983742</v>
      </c>
      <c r="P447" s="162">
        <f t="shared" si="1154"/>
        <v>3.6301972206187934</v>
      </c>
      <c r="Q447" s="162">
        <f t="shared" si="1154"/>
        <v>3.5640332541275281</v>
      </c>
      <c r="R447" s="162">
        <f t="shared" ref="R447:S447" si="1162">+R268/R89</f>
        <v>3.9391047690907879</v>
      </c>
      <c r="S447" s="185">
        <f t="shared" si="1162"/>
        <v>3.5245448852043131</v>
      </c>
      <c r="T447" s="185"/>
      <c r="U447" s="150"/>
      <c r="V447" s="130"/>
    </row>
    <row r="448" spans="1:22" x14ac:dyDescent="0.25">
      <c r="A448" s="136" t="s">
        <v>9</v>
      </c>
      <c r="B448" s="162">
        <f t="shared" si="1161"/>
        <v>3.1306921675774135</v>
      </c>
      <c r="C448" s="162">
        <f t="shared" si="1161"/>
        <v>3.4267110236605176</v>
      </c>
      <c r="D448" s="162">
        <f t="shared" si="1161"/>
        <v>3.6398457503602271</v>
      </c>
      <c r="E448" s="162">
        <f t="shared" si="1161"/>
        <v>3.5139882189720324</v>
      </c>
      <c r="F448" s="162">
        <f t="shared" si="1161"/>
        <v>3.7446742410793536</v>
      </c>
      <c r="G448" s="162">
        <f t="shared" si="1161"/>
        <v>3.752632331855124</v>
      </c>
      <c r="H448" s="185">
        <f t="shared" si="1146"/>
        <v>3.5315716171975327</v>
      </c>
      <c r="I448" s="186"/>
      <c r="J448" s="130"/>
      <c r="K448" s="2"/>
      <c r="L448" s="136" t="s">
        <v>9</v>
      </c>
      <c r="M448" s="162">
        <f t="shared" si="1154"/>
        <v>3.0891554587724688</v>
      </c>
      <c r="N448" s="162">
        <f t="shared" si="1154"/>
        <v>3.4032676138815443</v>
      </c>
      <c r="O448" s="162">
        <f t="shared" si="1154"/>
        <v>3.6812855141549217</v>
      </c>
      <c r="P448" s="162">
        <f t="shared" si="1154"/>
        <v>3.6146999633849894</v>
      </c>
      <c r="Q448" s="162">
        <f t="shared" si="1154"/>
        <v>3.5806504172321474</v>
      </c>
      <c r="R448" s="162">
        <f t="shared" ref="R448:S448" si="1163">+R269/R90</f>
        <v>3.9380418414846163</v>
      </c>
      <c r="S448" s="185">
        <f t="shared" si="1163"/>
        <v>3.5055885302201597</v>
      </c>
      <c r="T448" s="185"/>
      <c r="U448" s="150"/>
      <c r="V448" s="130"/>
    </row>
    <row r="449" spans="1:22" ht="25.5" x14ac:dyDescent="0.25">
      <c r="A449" s="137" t="s">
        <v>13</v>
      </c>
      <c r="B449" s="187">
        <f t="shared" si="1161"/>
        <v>3.0891554587724692</v>
      </c>
      <c r="C449" s="187">
        <f t="shared" si="1161"/>
        <v>3.4032676138815443</v>
      </c>
      <c r="D449" s="187">
        <f t="shared" si="1161"/>
        <v>3.6812855141549217</v>
      </c>
      <c r="E449" s="187">
        <f t="shared" si="1161"/>
        <v>3.6146999633849894</v>
      </c>
      <c r="F449" s="187">
        <f t="shared" si="1161"/>
        <v>3.5806504172321474</v>
      </c>
      <c r="G449" s="187">
        <f t="shared" ref="G449:H449" si="1164">+G270/G91</f>
        <v>3.9380418414846163</v>
      </c>
      <c r="H449" s="188">
        <f t="shared" si="1164"/>
        <v>3.5055885302201597</v>
      </c>
      <c r="I449" s="189"/>
      <c r="J449" s="140"/>
      <c r="K449" s="3"/>
      <c r="L449" s="137" t="s">
        <v>14</v>
      </c>
      <c r="M449" s="187">
        <f t="shared" si="1154"/>
        <v>3.0028132548749733</v>
      </c>
      <c r="N449" s="187">
        <f t="shared" si="1154"/>
        <v>3.1996344635180725</v>
      </c>
      <c r="O449" s="187">
        <f t="shared" si="1154"/>
        <v>3.6046917636911524</v>
      </c>
      <c r="P449" s="187">
        <f t="shared" si="1154"/>
        <v>3.656207613425583</v>
      </c>
      <c r="Q449" s="187">
        <f t="shared" si="1154"/>
        <v>3.57773627536438</v>
      </c>
      <c r="R449" s="187">
        <f>+R270/R91</f>
        <v>3.7595007242774328</v>
      </c>
      <c r="S449" s="188">
        <f>+S270/S91</f>
        <v>3.7537413900953407</v>
      </c>
      <c r="T449" s="188">
        <f>+T270/T91</f>
        <v>3.5781282786529811</v>
      </c>
      <c r="U449" s="152">
        <f t="shared" ref="U449" si="1165">+T449/S449-1</f>
        <v>-4.6783486978014599E-2</v>
      </c>
      <c r="V449" s="160">
        <f t="shared" ref="V449" si="1166">+POWER(T449/O449,0.2)-1</f>
        <v>-1.4781920241230262E-3</v>
      </c>
    </row>
    <row r="450" spans="1:22" ht="25.5" x14ac:dyDescent="0.25">
      <c r="A450" s="138" t="s">
        <v>15</v>
      </c>
      <c r="B450" s="141">
        <f t="shared" ref="B450:H450" si="1167">+B449/B$539</f>
        <v>0.98048825187002786</v>
      </c>
      <c r="C450" s="141">
        <f t="shared" si="1167"/>
        <v>0.94776156112059617</v>
      </c>
      <c r="D450" s="141">
        <f t="shared" si="1167"/>
        <v>1.2251821841129942</v>
      </c>
      <c r="E450" s="141">
        <f t="shared" si="1167"/>
        <v>1.3842333669006712</v>
      </c>
      <c r="F450" s="141">
        <f t="shared" si="1167"/>
        <v>1.7938590645442443</v>
      </c>
      <c r="G450" s="141">
        <f t="shared" si="1167"/>
        <v>1.3767492384350251</v>
      </c>
      <c r="H450" s="142">
        <f t="shared" si="1167"/>
        <v>1.09853592929823</v>
      </c>
      <c r="I450" s="244"/>
      <c r="J450" s="143"/>
      <c r="K450" s="3"/>
      <c r="L450" s="138" t="s">
        <v>15</v>
      </c>
      <c r="M450" s="141">
        <f t="shared" ref="M450:R450" si="1168">+M449/M$539</f>
        <v>1.0554142476906245</v>
      </c>
      <c r="N450" s="141">
        <f t="shared" si="1168"/>
        <v>0.94957808794154075</v>
      </c>
      <c r="O450" s="141">
        <f t="shared" si="1168"/>
        <v>1.0485886041096735</v>
      </c>
      <c r="P450" s="141">
        <f t="shared" si="1168"/>
        <v>1.325856240362755</v>
      </c>
      <c r="Q450" s="141">
        <f t="shared" si="1168"/>
        <v>1.6952354075654066</v>
      </c>
      <c r="R450" s="141">
        <f t="shared" si="1168"/>
        <v>1.5204685150764334</v>
      </c>
      <c r="S450" s="142">
        <f t="shared" ref="S450:T450" si="1169">+S449/S$539</f>
        <v>1.2411693518910762</v>
      </c>
      <c r="T450" s="142">
        <f t="shared" si="1169"/>
        <v>1.0701681502652529</v>
      </c>
      <c r="U450" s="151"/>
      <c r="V450" s="143"/>
    </row>
    <row r="451" spans="1:22" ht="26.25" thickBot="1" x14ac:dyDescent="0.3">
      <c r="A451" s="139" t="s">
        <v>12</v>
      </c>
      <c r="B451" s="144"/>
      <c r="C451" s="145">
        <f>+C449/B449-1</f>
        <v>0.10168221033262381</v>
      </c>
      <c r="D451" s="145">
        <f t="shared" ref="D451:H451" si="1170">+D449/C449-1</f>
        <v>8.1691460036634744E-2</v>
      </c>
      <c r="E451" s="145">
        <f t="shared" si="1170"/>
        <v>-1.8087581230497807E-2</v>
      </c>
      <c r="F451" s="145">
        <f t="shared" si="1170"/>
        <v>-9.4197434082347042E-3</v>
      </c>
      <c r="G451" s="145">
        <f t="shared" si="1170"/>
        <v>9.9811872874407515E-2</v>
      </c>
      <c r="H451" s="146">
        <f t="shared" si="1170"/>
        <v>-0.10981430077985777</v>
      </c>
      <c r="I451" s="159"/>
      <c r="J451" s="148"/>
      <c r="K451" s="2"/>
      <c r="L451" s="139" t="s">
        <v>12</v>
      </c>
      <c r="M451" s="144"/>
      <c r="N451" s="145">
        <f>+N449/M449-1</f>
        <v>6.5545604050989859E-2</v>
      </c>
      <c r="O451" s="145">
        <f t="shared" ref="O451:T451" si="1171">+O449/N449-1</f>
        <v>0.12659486725483959</v>
      </c>
      <c r="P451" s="145">
        <f t="shared" si="1171"/>
        <v>1.4291332827214953E-2</v>
      </c>
      <c r="Q451" s="145">
        <f t="shared" si="1171"/>
        <v>-2.146249512009557E-2</v>
      </c>
      <c r="R451" s="145">
        <f t="shared" si="1171"/>
        <v>5.0804317289859791E-2</v>
      </c>
      <c r="S451" s="146">
        <f t="shared" si="1171"/>
        <v>-1.531941234882761E-3</v>
      </c>
      <c r="T451" s="146">
        <f t="shared" si="1171"/>
        <v>-4.6783486978014599E-2</v>
      </c>
      <c r="U451" s="147"/>
      <c r="V451" s="148"/>
    </row>
    <row r="452" spans="1:22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2" ht="15.75" thickBot="1" x14ac:dyDescent="0.3">
      <c r="A453" s="287" t="s">
        <v>147</v>
      </c>
      <c r="B453" s="288"/>
      <c r="C453" s="288"/>
      <c r="D453" s="288"/>
      <c r="E453" s="288"/>
      <c r="F453" s="288"/>
      <c r="G453" s="288"/>
      <c r="H453" s="288"/>
      <c r="I453" s="288"/>
      <c r="J453" s="289"/>
      <c r="K453" s="2"/>
      <c r="L453" s="287" t="s">
        <v>148</v>
      </c>
      <c r="M453" s="288"/>
      <c r="N453" s="288"/>
      <c r="O453" s="288"/>
      <c r="P453" s="288"/>
      <c r="Q453" s="288"/>
      <c r="R453" s="288"/>
      <c r="S453" s="288"/>
      <c r="T453" s="288"/>
      <c r="U453" s="288"/>
      <c r="V453" s="289"/>
    </row>
    <row r="454" spans="1:22" ht="38.25" x14ac:dyDescent="0.25">
      <c r="A454" s="131"/>
      <c r="B454" s="132">
        <v>2016</v>
      </c>
      <c r="C454" s="132">
        <f>+B454+1</f>
        <v>2017</v>
      </c>
      <c r="D454" s="132">
        <f t="shared" ref="D454" si="1172">+C454+1</f>
        <v>2018</v>
      </c>
      <c r="E454" s="132">
        <f t="shared" ref="E454" si="1173">+D454+1</f>
        <v>2019</v>
      </c>
      <c r="F454" s="132">
        <f t="shared" ref="F454" si="1174">+E454+1</f>
        <v>2020</v>
      </c>
      <c r="G454" s="132">
        <f t="shared" ref="G454" si="1175">+F454+1</f>
        <v>2021</v>
      </c>
      <c r="H454" s="133">
        <f t="shared" ref="H454" si="1176">+G454+1</f>
        <v>2022</v>
      </c>
      <c r="I454" s="134">
        <f t="shared" ref="I454" si="1177">+H454+1</f>
        <v>2023</v>
      </c>
      <c r="J454" s="135" t="s">
        <v>16</v>
      </c>
      <c r="K454" s="2"/>
      <c r="L454" s="131"/>
      <c r="M454" s="132">
        <v>2016</v>
      </c>
      <c r="N454" s="132">
        <f>+M454+1</f>
        <v>2017</v>
      </c>
      <c r="O454" s="132">
        <f t="shared" ref="O454:R454" si="1178">+N454+1</f>
        <v>2018</v>
      </c>
      <c r="P454" s="132">
        <f t="shared" si="1178"/>
        <v>2019</v>
      </c>
      <c r="Q454" s="132">
        <f t="shared" si="1178"/>
        <v>2020</v>
      </c>
      <c r="R454" s="132">
        <f t="shared" si="1178"/>
        <v>2021</v>
      </c>
      <c r="S454" s="133">
        <v>2022</v>
      </c>
      <c r="T454" s="134">
        <v>2023</v>
      </c>
      <c r="U454" s="149" t="s">
        <v>16</v>
      </c>
      <c r="V454" s="135" t="s">
        <v>21</v>
      </c>
    </row>
    <row r="455" spans="1:22" x14ac:dyDescent="0.25">
      <c r="A455" s="136" t="s">
        <v>10</v>
      </c>
      <c r="B455" s="162">
        <f t="shared" ref="B455:G464" si="1179">+B276/B115</f>
        <v>2.8271690720005469</v>
      </c>
      <c r="C455" s="162">
        <f t="shared" si="1179"/>
        <v>5.1142960086472637</v>
      </c>
      <c r="D455" s="162">
        <f t="shared" si="1179"/>
        <v>9.5804085207849248</v>
      </c>
      <c r="E455" s="162">
        <f t="shared" si="1179"/>
        <v>11.425863930466123</v>
      </c>
      <c r="F455" s="162">
        <f t="shared" si="1179"/>
        <v>2.1885051949611638</v>
      </c>
      <c r="G455" s="162">
        <f t="shared" si="1179"/>
        <v>2.2338014989863035</v>
      </c>
      <c r="H455" s="185">
        <f t="shared" ref="H455:I455" si="1180">+H276/H115</f>
        <v>2.125805775378649</v>
      </c>
      <c r="I455" s="185">
        <f t="shared" si="1180"/>
        <v>1.1150219664465739</v>
      </c>
      <c r="J455" s="130">
        <f>+I455/H455-1</f>
        <v>-0.47548267138940947</v>
      </c>
      <c r="K455" s="2"/>
      <c r="L455" s="136" t="s">
        <v>10</v>
      </c>
      <c r="M455" s="162">
        <f t="shared" ref="M455:R460" si="1181">+M276/M115</f>
        <v>3.3206062876178044</v>
      </c>
      <c r="N455" s="162">
        <f t="shared" si="1181"/>
        <v>3.1749606414146148</v>
      </c>
      <c r="O455" s="162">
        <f t="shared" si="1181"/>
        <v>4.3740641853748841</v>
      </c>
      <c r="P455" s="162">
        <f t="shared" si="1181"/>
        <v>4.2910416053569129</v>
      </c>
      <c r="Q455" s="162">
        <f t="shared" si="1181"/>
        <v>2.3917154589393137</v>
      </c>
      <c r="R455" s="162">
        <f t="shared" si="1181"/>
        <v>2.3417940131850545</v>
      </c>
      <c r="S455" s="185">
        <f t="shared" ref="S455:T460" si="1182">+S276/S97</f>
        <v>2.5898322765400192</v>
      </c>
      <c r="T455" s="185">
        <f t="shared" si="1182"/>
        <v>5.1330193408294784</v>
      </c>
      <c r="U455" s="150">
        <f t="shared" ref="U455:U456" si="1183">+T455/S455-1</f>
        <v>0.98198909918874078</v>
      </c>
      <c r="V455" s="130">
        <f t="shared" ref="V455:V456" si="1184">+POWER(T455/O455,0.2)-1</f>
        <v>3.2517805781370424E-2</v>
      </c>
    </row>
    <row r="456" spans="1:22" x14ac:dyDescent="0.25">
      <c r="A456" s="136" t="s">
        <v>11</v>
      </c>
      <c r="B456" s="162">
        <f t="shared" si="1179"/>
        <v>1.8393154808303454</v>
      </c>
      <c r="C456" s="162">
        <f t="shared" si="1179"/>
        <v>6.056537003622732</v>
      </c>
      <c r="D456" s="162">
        <f t="shared" si="1179"/>
        <v>8.4981853498952109</v>
      </c>
      <c r="E456" s="162">
        <f t="shared" si="1179"/>
        <v>3.8412844000736901</v>
      </c>
      <c r="F456" s="162">
        <f t="shared" si="1179"/>
        <v>2.6383671733976661</v>
      </c>
      <c r="G456" s="162">
        <f t="shared" si="1179"/>
        <v>3.8652024884378857</v>
      </c>
      <c r="H456" s="185">
        <f t="shared" ref="H456:I460" si="1185">+H277/H116</f>
        <v>2.4162255187441515</v>
      </c>
      <c r="I456" s="185">
        <f t="shared" si="1185"/>
        <v>1.4667009047928341</v>
      </c>
      <c r="J456" s="130">
        <f t="shared" ref="J456" si="1186">+I456/H456-1</f>
        <v>-0.39297847265715447</v>
      </c>
      <c r="K456" s="2"/>
      <c r="L456" s="136" t="s">
        <v>11</v>
      </c>
      <c r="M456" s="162">
        <f t="shared" si="1181"/>
        <v>3.1431629124047293</v>
      </c>
      <c r="N456" s="162">
        <f t="shared" si="1181"/>
        <v>3.3703358565620563</v>
      </c>
      <c r="O456" s="162">
        <f t="shared" si="1181"/>
        <v>4.4523335845838012</v>
      </c>
      <c r="P456" s="162">
        <f t="shared" si="1181"/>
        <v>4.1551197840378418</v>
      </c>
      <c r="Q456" s="162">
        <f t="shared" si="1181"/>
        <v>2.3703602146277714</v>
      </c>
      <c r="R456" s="162">
        <f t="shared" si="1181"/>
        <v>2.4398033638121714</v>
      </c>
      <c r="S456" s="185">
        <f t="shared" si="1182"/>
        <v>2.7535531066108505</v>
      </c>
      <c r="T456" s="185">
        <f t="shared" si="1182"/>
        <v>5.1920524989721732</v>
      </c>
      <c r="U456" s="150">
        <f t="shared" si="1183"/>
        <v>0.8855828444008822</v>
      </c>
      <c r="V456" s="130">
        <f t="shared" si="1184"/>
        <v>3.1217503302340521E-2</v>
      </c>
    </row>
    <row r="457" spans="1:22" x14ac:dyDescent="0.25">
      <c r="A457" s="136" t="s">
        <v>0</v>
      </c>
      <c r="B457" s="162">
        <f t="shared" si="1179"/>
        <v>3.137396756496051</v>
      </c>
      <c r="C457" s="162">
        <f t="shared" si="1179"/>
        <v>8.756909841747591</v>
      </c>
      <c r="D457" s="162">
        <f t="shared" si="1179"/>
        <v>8.7459373085008174</v>
      </c>
      <c r="E457" s="162">
        <f t="shared" si="1179"/>
        <v>4.9307832853201123</v>
      </c>
      <c r="F457" s="162">
        <f t="shared" si="1179"/>
        <v>0.66207214846532958</v>
      </c>
      <c r="G457" s="162">
        <f t="shared" si="1179"/>
        <v>2.2810967449895925</v>
      </c>
      <c r="H457" s="185">
        <f t="shared" ref="H457" si="1187">+H278/H117</f>
        <v>1.7899272668669273</v>
      </c>
      <c r="I457" s="185">
        <f t="shared" si="1185"/>
        <v>2.5696911432080149</v>
      </c>
      <c r="J457" s="130">
        <f t="shared" ref="J457" si="1188">+I457/H457-1</f>
        <v>0.43563997866012705</v>
      </c>
      <c r="K457" s="2"/>
      <c r="L457" s="136" t="s">
        <v>0</v>
      </c>
      <c r="M457" s="162">
        <f t="shared" si="1181"/>
        <v>3.3169674910323912</v>
      </c>
      <c r="N457" s="162">
        <f t="shared" si="1181"/>
        <v>3.5269093609981259</v>
      </c>
      <c r="O457" s="162">
        <f t="shared" si="1181"/>
        <v>4.5246478137140462</v>
      </c>
      <c r="P457" s="162">
        <f t="shared" si="1181"/>
        <v>3.9885315529848153</v>
      </c>
      <c r="Q457" s="162">
        <f t="shared" si="1181"/>
        <v>2.152240236167795</v>
      </c>
      <c r="R457" s="162">
        <f t="shared" si="1181"/>
        <v>2.6327009535958297</v>
      </c>
      <c r="S457" s="185">
        <f t="shared" si="1182"/>
        <v>3.3780779986008547</v>
      </c>
      <c r="T457" s="185">
        <f t="shared" si="1182"/>
        <v>5.3519160001335315</v>
      </c>
      <c r="U457" s="150">
        <f t="shared" ref="U457" si="1189">+T457/S457-1</f>
        <v>0.58430800068861899</v>
      </c>
      <c r="V457" s="130">
        <f t="shared" ref="V457" si="1190">+POWER(T457/O457,0.2)-1</f>
        <v>3.4153251051089351E-2</v>
      </c>
    </row>
    <row r="458" spans="1:22" x14ac:dyDescent="0.25">
      <c r="A458" s="136" t="s">
        <v>1</v>
      </c>
      <c r="B458" s="162">
        <f t="shared" si="1179"/>
        <v>7.0280415512980134</v>
      </c>
      <c r="C458" s="162">
        <f t="shared" si="1179"/>
        <v>10.366415131491317</v>
      </c>
      <c r="D458" s="162">
        <f t="shared" si="1179"/>
        <v>4.2680118668937235</v>
      </c>
      <c r="E458" s="162">
        <f t="shared" si="1179"/>
        <v>1.3082938898843519</v>
      </c>
      <c r="F458" s="162">
        <f t="shared" si="1179"/>
        <v>14.338597384955003</v>
      </c>
      <c r="G458" s="162">
        <f t="shared" si="1179"/>
        <v>2.2030828772801909</v>
      </c>
      <c r="H458" s="185">
        <f t="shared" ref="H458" si="1191">+H279/H118</f>
        <v>1.2223865444740534</v>
      </c>
      <c r="I458" s="185">
        <f t="shared" si="1185"/>
        <v>2.0395770257658867</v>
      </c>
      <c r="J458" s="130">
        <f t="shared" ref="J458" si="1192">+I458/H458-1</f>
        <v>0.66852051422362435</v>
      </c>
      <c r="K458" s="2"/>
      <c r="L458" s="136" t="s">
        <v>1</v>
      </c>
      <c r="M458" s="162">
        <f t="shared" si="1181"/>
        <v>3.4700383438234672</v>
      </c>
      <c r="N458" s="162">
        <f t="shared" si="1181"/>
        <v>3.5646781081759835</v>
      </c>
      <c r="O458" s="162">
        <f t="shared" si="1181"/>
        <v>4.3224450262134733</v>
      </c>
      <c r="P458" s="162">
        <f t="shared" si="1181"/>
        <v>3.5168283204458417</v>
      </c>
      <c r="Q458" s="162">
        <f t="shared" si="1181"/>
        <v>2.3976631516584899</v>
      </c>
      <c r="R458" s="162">
        <f t="shared" si="1181"/>
        <v>2.4291528212839344</v>
      </c>
      <c r="S458" s="185">
        <f t="shared" si="1182"/>
        <v>3.3866348090199416</v>
      </c>
      <c r="T458" s="185">
        <f t="shared" si="1182"/>
        <v>5.4613722105177169</v>
      </c>
      <c r="U458" s="150">
        <f t="shared" ref="U458" si="1193">+T458/S458-1</f>
        <v>0.61262507429851398</v>
      </c>
      <c r="V458" s="130">
        <f t="shared" ref="V458" si="1194">+POWER(T458/O458,0.2)-1</f>
        <v>4.7887016778423108E-2</v>
      </c>
    </row>
    <row r="459" spans="1:22" x14ac:dyDescent="0.25">
      <c r="A459" s="136" t="s">
        <v>2</v>
      </c>
      <c r="B459" s="162">
        <f t="shared" si="1179"/>
        <v>3.1098866014733528</v>
      </c>
      <c r="C459" s="162">
        <f t="shared" si="1179"/>
        <v>5.3191122711805212</v>
      </c>
      <c r="D459" s="162">
        <f t="shared" si="1179"/>
        <v>7.607733386640775</v>
      </c>
      <c r="E459" s="162">
        <f t="shared" si="1179"/>
        <v>5.3650881498365166</v>
      </c>
      <c r="F459" s="162">
        <f t="shared" si="1179"/>
        <v>4.0312022962044454</v>
      </c>
      <c r="G459" s="162">
        <f t="shared" si="1179"/>
        <v>0.97216490117852061</v>
      </c>
      <c r="H459" s="185">
        <f t="shared" ref="H459:I466" si="1195">+H280/H119</f>
        <v>1.9313043336309401</v>
      </c>
      <c r="I459" s="185">
        <f t="shared" si="1185"/>
        <v>1.131409331627889</v>
      </c>
      <c r="J459" s="130">
        <f t="shared" ref="J459" si="1196">+I459/H459-1</f>
        <v>-0.41417346198318317</v>
      </c>
      <c r="K459" s="2"/>
      <c r="L459" s="136" t="s">
        <v>2</v>
      </c>
      <c r="M459" s="162">
        <f t="shared" si="1181"/>
        <v>3.2917525979616764</v>
      </c>
      <c r="N459" s="162">
        <f t="shared" si="1181"/>
        <v>3.7495952879941457</v>
      </c>
      <c r="O459" s="162">
        <f t="shared" si="1181"/>
        <v>4.3496303996281798</v>
      </c>
      <c r="P459" s="162">
        <f t="shared" si="1181"/>
        <v>3.5606443863574673</v>
      </c>
      <c r="Q459" s="162">
        <f t="shared" si="1181"/>
        <v>2.3090806402289581</v>
      </c>
      <c r="R459" s="162">
        <f t="shared" si="1181"/>
        <v>2.1158784110212134</v>
      </c>
      <c r="S459" s="185">
        <f t="shared" si="1182"/>
        <v>3.4075717089104458</v>
      </c>
      <c r="T459" s="185">
        <f t="shared" si="1182"/>
        <v>5.4755534766766667</v>
      </c>
      <c r="U459" s="150">
        <f t="shared" ref="U459" si="1197">+T459/S459-1</f>
        <v>0.60687842969193095</v>
      </c>
      <c r="V459" s="130">
        <f t="shared" ref="V459" si="1198">+POWER(T459/O459,0.2)-1</f>
        <v>4.7116815467658224E-2</v>
      </c>
    </row>
    <row r="460" spans="1:22" x14ac:dyDescent="0.25">
      <c r="A460" s="136" t="s">
        <v>3</v>
      </c>
      <c r="B460" s="162">
        <f t="shared" si="1179"/>
        <v>7.6050367784565509</v>
      </c>
      <c r="C460" s="162">
        <f t="shared" si="1179"/>
        <v>6.6929783753770424</v>
      </c>
      <c r="D460" s="162">
        <f t="shared" si="1179"/>
        <v>4.6688973620729906</v>
      </c>
      <c r="E460" s="162">
        <f t="shared" si="1179"/>
        <v>3.3673905187424027</v>
      </c>
      <c r="F460" s="162">
        <f t="shared" si="1179"/>
        <v>4.6931654922350683</v>
      </c>
      <c r="G460" s="162">
        <f t="shared" si="1179"/>
        <v>3.2021734208738963</v>
      </c>
      <c r="H460" s="185">
        <f t="shared" si="1195"/>
        <v>1.580310848515917</v>
      </c>
      <c r="I460" s="185">
        <f t="shared" si="1185"/>
        <v>1.50463398029462</v>
      </c>
      <c r="J460" s="130">
        <f t="shared" ref="J460" si="1199">+I460/H460-1</f>
        <v>-4.7887330706085862E-2</v>
      </c>
      <c r="K460" s="2"/>
      <c r="L460" s="136" t="s">
        <v>3</v>
      </c>
      <c r="M460" s="162">
        <f t="shared" si="1181"/>
        <v>3.4980170723853319</v>
      </c>
      <c r="N460" s="162">
        <f t="shared" si="1181"/>
        <v>3.7717517192170629</v>
      </c>
      <c r="O460" s="162">
        <f t="shared" si="1181"/>
        <v>4.2513513528898672</v>
      </c>
      <c r="P460" s="162">
        <f t="shared" si="1181"/>
        <v>3.4940747223990889</v>
      </c>
      <c r="Q460" s="162">
        <f t="shared" si="1181"/>
        <v>2.3097649934346203</v>
      </c>
      <c r="R460" s="162">
        <f t="shared" si="1181"/>
        <v>2.1188865963360164</v>
      </c>
      <c r="S460" s="185">
        <f t="shared" ref="S460" si="1200">+S281/S102</f>
        <v>3.4514054064191</v>
      </c>
      <c r="T460" s="185">
        <f t="shared" si="1182"/>
        <v>5.5558978897895388</v>
      </c>
      <c r="U460" s="150">
        <f t="shared" ref="U460" si="1201">+T460/S460-1</f>
        <v>0.60974943119008751</v>
      </c>
      <c r="V460" s="130">
        <f t="shared" ref="V460" si="1202">+POWER(T460/O460,0.2)-1</f>
        <v>5.49829753773452E-2</v>
      </c>
    </row>
    <row r="461" spans="1:22" x14ac:dyDescent="0.25">
      <c r="A461" s="136" t="s">
        <v>4</v>
      </c>
      <c r="B461" s="162">
        <f t="shared" si="1179"/>
        <v>2.4108043962868901</v>
      </c>
      <c r="C461" s="162">
        <f t="shared" si="1179"/>
        <v>1.7180306181951106</v>
      </c>
      <c r="D461" s="162">
        <f t="shared" si="1179"/>
        <v>2.7972438345713906</v>
      </c>
      <c r="E461" s="162">
        <f t="shared" si="1179"/>
        <v>0.97222191266050473</v>
      </c>
      <c r="F461" s="162">
        <f t="shared" si="1179"/>
        <v>1.5556034823310352</v>
      </c>
      <c r="G461" s="162">
        <f t="shared" si="1179"/>
        <v>3.8500627331803905</v>
      </c>
      <c r="H461" s="185">
        <f t="shared" si="1195"/>
        <v>0.737370701560768</v>
      </c>
      <c r="I461" s="185">
        <f t="shared" si="1195"/>
        <v>1.0744663007963648</v>
      </c>
      <c r="J461" s="130">
        <f t="shared" ref="J461:J462" si="1203">+I461/H461-1</f>
        <v>0.45715892769007205</v>
      </c>
      <c r="K461" s="2"/>
      <c r="L461" s="136" t="s">
        <v>4</v>
      </c>
      <c r="M461" s="162">
        <f t="shared" ref="M461:Q467" si="1204">+M282/M121</f>
        <v>3.5386400553705726</v>
      </c>
      <c r="N461" s="162">
        <f t="shared" si="1204"/>
        <v>3.5606260941188084</v>
      </c>
      <c r="O461" s="162">
        <f t="shared" si="1204"/>
        <v>4.6777314048190322</v>
      </c>
      <c r="P461" s="162">
        <f t="shared" si="1204"/>
        <v>2.8863953998007958</v>
      </c>
      <c r="Q461" s="162">
        <f t="shared" si="1204"/>
        <v>2.5548526817353294</v>
      </c>
      <c r="R461" s="162">
        <v>2.5548526817353294</v>
      </c>
      <c r="S461" s="185">
        <f t="shared" ref="S461:T461" si="1205">+S282/S103</f>
        <v>3.3926804445031711</v>
      </c>
      <c r="T461" s="185">
        <f t="shared" si="1205"/>
        <v>6.0238450565084731</v>
      </c>
      <c r="U461" s="150">
        <f t="shared" ref="U461:U462" si="1206">+T461/S461-1</f>
        <v>0.77554153862864417</v>
      </c>
      <c r="V461" s="130">
        <f t="shared" ref="V461:V462" si="1207">+POWER(T461/O461,0.2)-1</f>
        <v>5.1883644234272053E-2</v>
      </c>
    </row>
    <row r="462" spans="1:22" x14ac:dyDescent="0.25">
      <c r="A462" s="136" t="s">
        <v>5</v>
      </c>
      <c r="B462" s="162">
        <f t="shared" si="1179"/>
        <v>1.8768237201797442</v>
      </c>
      <c r="C462" s="162">
        <f t="shared" si="1179"/>
        <v>1.8265733519488487</v>
      </c>
      <c r="D462" s="162">
        <f t="shared" si="1179"/>
        <v>5.2949442758766709</v>
      </c>
      <c r="E462" s="162">
        <f t="shared" si="1179"/>
        <v>1.6361555148206552</v>
      </c>
      <c r="F462" s="162">
        <f t="shared" si="1179"/>
        <v>2.1061975078753261</v>
      </c>
      <c r="G462" s="162">
        <f t="shared" si="1179"/>
        <v>5.7784203249066577</v>
      </c>
      <c r="H462" s="185">
        <f t="shared" si="1195"/>
        <v>1.37442115600068</v>
      </c>
      <c r="I462" s="185">
        <f t="shared" si="1195"/>
        <v>2.6875499540082801</v>
      </c>
      <c r="J462" s="130">
        <f t="shared" si="1203"/>
        <v>0.95540496613757764</v>
      </c>
      <c r="K462" s="2"/>
      <c r="L462" s="136" t="s">
        <v>5</v>
      </c>
      <c r="M462" s="162">
        <f t="shared" si="1204"/>
        <v>3.4089490459145657</v>
      </c>
      <c r="N462" s="162">
        <f t="shared" si="1204"/>
        <v>3.6554170397970496</v>
      </c>
      <c r="O462" s="162">
        <f t="shared" si="1204"/>
        <v>5.5280366603641875</v>
      </c>
      <c r="P462" s="162">
        <f t="shared" si="1204"/>
        <v>2.5657364793163389</v>
      </c>
      <c r="Q462" s="162">
        <f t="shared" si="1204"/>
        <v>2.6294809480692276</v>
      </c>
      <c r="R462" s="162">
        <v>2.6294809480692276</v>
      </c>
      <c r="S462" s="185">
        <f t="shared" ref="S462:T462" si="1208">+S283/S104</f>
        <v>3.3576589696148957</v>
      </c>
      <c r="T462" s="185">
        <f t="shared" si="1208"/>
        <v>6.9467126815728628</v>
      </c>
      <c r="U462" s="150">
        <f t="shared" si="1206"/>
        <v>1.068915498696287</v>
      </c>
      <c r="V462" s="130">
        <f t="shared" si="1207"/>
        <v>4.6746902552816882E-2</v>
      </c>
    </row>
    <row r="463" spans="1:22" x14ac:dyDescent="0.25">
      <c r="A463" s="136" t="s">
        <v>6</v>
      </c>
      <c r="B463" s="162">
        <f t="shared" si="1179"/>
        <v>1.4182722304444144</v>
      </c>
      <c r="C463" s="162">
        <f t="shared" si="1179"/>
        <v>6.8549080281932264</v>
      </c>
      <c r="D463" s="162">
        <f t="shared" si="1179"/>
        <v>1.1867068054829595</v>
      </c>
      <c r="E463" s="162">
        <f t="shared" si="1179"/>
        <v>15.279207667935612</v>
      </c>
      <c r="F463" s="162">
        <f t="shared" si="1179"/>
        <v>3.6791532024979388</v>
      </c>
      <c r="G463" s="162">
        <f t="shared" si="1179"/>
        <v>6.5483578784930723</v>
      </c>
      <c r="H463" s="185">
        <f t="shared" si="1195"/>
        <v>1.3646158072917258</v>
      </c>
      <c r="I463" s="186"/>
      <c r="J463" s="130"/>
      <c r="K463" s="2"/>
      <c r="L463" s="136" t="s">
        <v>6</v>
      </c>
      <c r="M463" s="162">
        <f t="shared" si="1204"/>
        <v>3.0581852156812745</v>
      </c>
      <c r="N463" s="162">
        <f t="shared" si="1204"/>
        <v>4.4896674451456589</v>
      </c>
      <c r="O463" s="162">
        <f t="shared" si="1204"/>
        <v>4.0564385580255164</v>
      </c>
      <c r="P463" s="162">
        <f t="shared" si="1204"/>
        <v>3.3346055274486526</v>
      </c>
      <c r="Q463" s="162">
        <f t="shared" si="1204"/>
        <v>2.3368660306616822</v>
      </c>
      <c r="R463" s="162">
        <v>2.3368660306616822</v>
      </c>
      <c r="S463" s="185">
        <f t="shared" ref="S463" si="1209">+S284/S105</f>
        <v>4.1985960398254836</v>
      </c>
      <c r="T463" s="185"/>
      <c r="U463" s="150"/>
      <c r="V463" s="130"/>
    </row>
    <row r="464" spans="1:22" x14ac:dyDescent="0.25">
      <c r="A464" s="136" t="s">
        <v>7</v>
      </c>
      <c r="B464" s="162">
        <f t="shared" si="1179"/>
        <v>3.5367277834614943</v>
      </c>
      <c r="C464" s="162">
        <f t="shared" si="1179"/>
        <v>4.5682503476182292</v>
      </c>
      <c r="D464" s="162">
        <f t="shared" si="1179"/>
        <v>3.6321472283198464</v>
      </c>
      <c r="E464" s="162">
        <f t="shared" si="1179"/>
        <v>2.8042585022919764</v>
      </c>
      <c r="F464" s="162">
        <f t="shared" si="1179"/>
        <v>1.8926563603040032</v>
      </c>
      <c r="G464" s="162">
        <f t="shared" si="1179"/>
        <v>1.3990183489634986</v>
      </c>
      <c r="H464" s="185">
        <f t="shared" si="1195"/>
        <v>2.8072123764132466</v>
      </c>
      <c r="I464" s="186"/>
      <c r="J464" s="130"/>
      <c r="K464" s="2"/>
      <c r="L464" s="136" t="s">
        <v>7</v>
      </c>
      <c r="M464" s="162">
        <f t="shared" si="1204"/>
        <v>3.0061452916810216</v>
      </c>
      <c r="N464" s="162">
        <f t="shared" si="1204"/>
        <v>4.5987071430654263</v>
      </c>
      <c r="O464" s="162">
        <f t="shared" si="1204"/>
        <v>3.988291723290311</v>
      </c>
      <c r="P464" s="162">
        <f t="shared" si="1204"/>
        <v>3.2543503951401296</v>
      </c>
      <c r="Q464" s="162">
        <f t="shared" si="1204"/>
        <v>2.2462638816787823</v>
      </c>
      <c r="R464" s="162">
        <f>+R285/R124</f>
        <v>2.4483787113551996</v>
      </c>
      <c r="S464" s="185">
        <f t="shared" ref="S464" si="1210">+S285/S106</f>
        <v>4.3007508681819226</v>
      </c>
      <c r="T464" s="185"/>
      <c r="U464" s="150"/>
      <c r="V464" s="130"/>
    </row>
    <row r="465" spans="1:22" x14ac:dyDescent="0.25">
      <c r="A465" s="136" t="s">
        <v>8</v>
      </c>
      <c r="B465" s="162">
        <f t="shared" ref="B465:G467" si="1211">+B286/B125</f>
        <v>7.0797118520079838</v>
      </c>
      <c r="C465" s="162">
        <f t="shared" si="1211"/>
        <v>4.7140539062461624</v>
      </c>
      <c r="D465" s="162">
        <f t="shared" si="1211"/>
        <v>7.6363576388316217</v>
      </c>
      <c r="E465" s="162">
        <f t="shared" si="1211"/>
        <v>1.6479700630232037</v>
      </c>
      <c r="F465" s="162">
        <f t="shared" si="1211"/>
        <v>3.2588016957332822</v>
      </c>
      <c r="G465" s="162">
        <f t="shared" si="1211"/>
        <v>3.8559187559504915</v>
      </c>
      <c r="H465" s="185">
        <f t="shared" si="1195"/>
        <v>5.2174926179579328</v>
      </c>
      <c r="I465" s="186"/>
      <c r="J465" s="130"/>
      <c r="K465" s="2"/>
      <c r="L465" s="136" t="s">
        <v>8</v>
      </c>
      <c r="M465" s="162">
        <f t="shared" si="1204"/>
        <v>2.9234164422741458</v>
      </c>
      <c r="N465" s="162">
        <f t="shared" si="1204"/>
        <v>4.4523174271096222</v>
      </c>
      <c r="O465" s="162">
        <f t="shared" si="1204"/>
        <v>4.0643487722197191</v>
      </c>
      <c r="P465" s="162">
        <f t="shared" si="1204"/>
        <v>2.8988157403178683</v>
      </c>
      <c r="Q465" s="162">
        <f t="shared" si="1204"/>
        <v>2.4622818434456728</v>
      </c>
      <c r="R465" s="162">
        <f t="shared" ref="R465" si="1212">+R286/R125</f>
        <v>2.4281834408253005</v>
      </c>
      <c r="S465" s="185">
        <f t="shared" ref="S465" si="1213">+S286/S107</f>
        <v>4.4361408039377963</v>
      </c>
      <c r="T465" s="185"/>
      <c r="U465" s="150"/>
      <c r="V465" s="130"/>
    </row>
    <row r="466" spans="1:22" x14ac:dyDescent="0.25">
      <c r="A466" s="136" t="s">
        <v>9</v>
      </c>
      <c r="B466" s="162">
        <f t="shared" si="1211"/>
        <v>18.248912225302469</v>
      </c>
      <c r="C466" s="162">
        <f t="shared" si="1211"/>
        <v>7.5190194875768039</v>
      </c>
      <c r="D466" s="162">
        <f t="shared" si="1211"/>
        <v>17.119262810845665</v>
      </c>
      <c r="E466" s="162">
        <f t="shared" si="1211"/>
        <v>2.1570014452694681</v>
      </c>
      <c r="F466" s="162">
        <f t="shared" si="1211"/>
        <v>1.4185265125386617</v>
      </c>
      <c r="G466" s="162">
        <f t="shared" si="1211"/>
        <v>4.3073524464400652</v>
      </c>
      <c r="H466" s="185">
        <f t="shared" si="1195"/>
        <v>2.5772634148467812</v>
      </c>
      <c r="I466" s="186"/>
      <c r="J466" s="130"/>
      <c r="K466" s="2"/>
      <c r="L466" s="136" t="s">
        <v>9</v>
      </c>
      <c r="M466" s="162">
        <f t="shared" si="1204"/>
        <v>3.1022799833920791</v>
      </c>
      <c r="N466" s="162">
        <f t="shared" si="1204"/>
        <v>4.2377734729702858</v>
      </c>
      <c r="O466" s="162">
        <f t="shared" si="1204"/>
        <v>4.2823316931653341</v>
      </c>
      <c r="P466" s="162">
        <f t="shared" si="1204"/>
        <v>2.5351148765459217</v>
      </c>
      <c r="Q466" s="162">
        <f t="shared" si="1204"/>
        <v>2.3275170909418912</v>
      </c>
      <c r="R466" s="162">
        <f t="shared" ref="R466" si="1214">+R287/R126</f>
        <v>2.7066377798694097</v>
      </c>
      <c r="S466" s="185">
        <f t="shared" ref="S466" si="1215">+S287/S108</f>
        <v>5.0292509755972423</v>
      </c>
      <c r="T466" s="185"/>
      <c r="U466" s="150"/>
      <c r="V466" s="130"/>
    </row>
    <row r="467" spans="1:22" ht="25.5" x14ac:dyDescent="0.25">
      <c r="A467" s="137" t="s">
        <v>13</v>
      </c>
      <c r="B467" s="187">
        <f t="shared" si="1211"/>
        <v>3.1022799833920787</v>
      </c>
      <c r="C467" s="187">
        <f t="shared" si="1211"/>
        <v>4.2377734729702858</v>
      </c>
      <c r="D467" s="187">
        <f t="shared" si="1211"/>
        <v>4.2823316931653341</v>
      </c>
      <c r="E467" s="187">
        <f t="shared" si="1211"/>
        <v>2.5351148765459217</v>
      </c>
      <c r="F467" s="187">
        <f t="shared" si="1211"/>
        <v>2.3275170909418912</v>
      </c>
      <c r="G467" s="187">
        <f t="shared" ref="G467" si="1216">+G288/G127</f>
        <v>2.7066377798694097</v>
      </c>
      <c r="H467" s="188">
        <f t="shared" ref="H467" si="1217">+H288/H109</f>
        <v>5.0292509755972423</v>
      </c>
      <c r="I467" s="189"/>
      <c r="J467" s="140"/>
      <c r="K467" s="3"/>
      <c r="L467" s="137" t="s">
        <v>14</v>
      </c>
      <c r="M467" s="187">
        <f t="shared" si="1204"/>
        <v>3.2370389494390728</v>
      </c>
      <c r="N467" s="187">
        <f t="shared" si="1204"/>
        <v>3.7876416360382428</v>
      </c>
      <c r="O467" s="187">
        <f t="shared" si="1204"/>
        <v>4.37180469550204</v>
      </c>
      <c r="P467" s="187">
        <f t="shared" si="1204"/>
        <v>3.2698342281258341</v>
      </c>
      <c r="Q467" s="187">
        <f t="shared" si="1204"/>
        <v>2.3674791833054059</v>
      </c>
      <c r="R467" s="187">
        <f>+R288/R127</f>
        <v>2.3978976282440727</v>
      </c>
      <c r="S467" s="188">
        <f>+S288/S127</f>
        <v>2.2689274731374605</v>
      </c>
      <c r="T467" s="188">
        <f>+T288/T127</f>
        <v>1.7291346811230053</v>
      </c>
      <c r="U467" s="152">
        <f t="shared" ref="U467" si="1218">+T467/S467-1</f>
        <v>-0.23790658732164438</v>
      </c>
      <c r="V467" s="160">
        <f t="shared" ref="V467" si="1219">+POWER(T467/O467,0.2)-1</f>
        <v>-0.16932026848665949</v>
      </c>
    </row>
    <row r="468" spans="1:22" ht="25.5" x14ac:dyDescent="0.25">
      <c r="A468" s="138" t="s">
        <v>15</v>
      </c>
      <c r="B468" s="141">
        <f t="shared" ref="B468:H468" si="1220">+B467/B$539</f>
        <v>0.98465393481238761</v>
      </c>
      <c r="C468" s="141">
        <f t="shared" si="1220"/>
        <v>1.18015955784239</v>
      </c>
      <c r="D468" s="141">
        <f t="shared" si="1220"/>
        <v>1.4252185756184201</v>
      </c>
      <c r="E468" s="141">
        <f t="shared" si="1220"/>
        <v>0.97081103178338368</v>
      </c>
      <c r="F468" s="141">
        <f t="shared" si="1220"/>
        <v>1.1660556449113599</v>
      </c>
      <c r="G468" s="141">
        <f t="shared" si="1220"/>
        <v>0.94624731075733381</v>
      </c>
      <c r="H468" s="142">
        <f t="shared" si="1220"/>
        <v>1.5760015319894871</v>
      </c>
      <c r="I468" s="244"/>
      <c r="J468" s="143"/>
      <c r="K468" s="3"/>
      <c r="L468" s="138" t="s">
        <v>15</v>
      </c>
      <c r="M468" s="141">
        <f t="shared" ref="M468:R468" si="1221">+M467/M$539</f>
        <v>1.1377387594853068</v>
      </c>
      <c r="N468" s="141">
        <f t="shared" si="1221"/>
        <v>1.1240851239620513</v>
      </c>
      <c r="O468" s="141">
        <f t="shared" si="1221"/>
        <v>1.2717383020850639</v>
      </c>
      <c r="P468" s="141">
        <f t="shared" si="1221"/>
        <v>1.1857450600980783</v>
      </c>
      <c r="Q468" s="141">
        <f t="shared" si="1221"/>
        <v>1.1217804302259817</v>
      </c>
      <c r="R468" s="141">
        <f t="shared" si="1221"/>
        <v>0.96979043588887881</v>
      </c>
      <c r="S468" s="142">
        <f t="shared" ref="S468:T468" si="1222">+S467/S$539</f>
        <v>0.75021770246414154</v>
      </c>
      <c r="T468" s="142">
        <f t="shared" si="1222"/>
        <v>0.51716001192487393</v>
      </c>
      <c r="U468" s="151"/>
      <c r="V468" s="143"/>
    </row>
    <row r="469" spans="1:22" ht="26.25" thickBot="1" x14ac:dyDescent="0.3">
      <c r="A469" s="139" t="s">
        <v>12</v>
      </c>
      <c r="B469" s="144"/>
      <c r="C469" s="145">
        <f>+C467/B467-1</f>
        <v>0.36601902331737368</v>
      </c>
      <c r="D469" s="145">
        <f t="shared" ref="D469:H469" si="1223">+D467/C467-1</f>
        <v>1.0514535635104849E-2</v>
      </c>
      <c r="E469" s="145">
        <f t="shared" si="1223"/>
        <v>-0.40800595138578288</v>
      </c>
      <c r="F469" s="145">
        <f t="shared" si="1223"/>
        <v>-8.1888906701885311E-2</v>
      </c>
      <c r="G469" s="145">
        <f t="shared" si="1223"/>
        <v>0.1628863179578619</v>
      </c>
      <c r="H469" s="146">
        <f t="shared" si="1223"/>
        <v>0.85811748177101643</v>
      </c>
      <c r="I469" s="159"/>
      <c r="J469" s="148"/>
      <c r="K469" s="2"/>
      <c r="L469" s="139" t="s">
        <v>12</v>
      </c>
      <c r="M469" s="144"/>
      <c r="N469" s="145">
        <f>+N467/M467-1</f>
        <v>0.17009455097677484</v>
      </c>
      <c r="O469" s="145">
        <f t="shared" ref="O469:T469" si="1224">+O467/N467-1</f>
        <v>0.15422870366237018</v>
      </c>
      <c r="P469" s="145">
        <f t="shared" si="1224"/>
        <v>-0.2520630595666763</v>
      </c>
      <c r="Q469" s="145">
        <f t="shared" si="1224"/>
        <v>-0.27596354489739061</v>
      </c>
      <c r="R469" s="145">
        <f t="shared" si="1224"/>
        <v>1.2848452967682444E-2</v>
      </c>
      <c r="S469" s="146">
        <f t="shared" si="1224"/>
        <v>-5.3784679373929056E-2</v>
      </c>
      <c r="T469" s="146">
        <f t="shared" si="1224"/>
        <v>-0.23790658732164438</v>
      </c>
      <c r="U469" s="147"/>
      <c r="V469" s="148"/>
    </row>
    <row r="470" spans="1:22" ht="15.75" thickBot="1" x14ac:dyDescent="0.3"/>
    <row r="471" spans="1:22" ht="15.75" thickBot="1" x14ac:dyDescent="0.3">
      <c r="A471" s="287" t="s">
        <v>149</v>
      </c>
      <c r="B471" s="288"/>
      <c r="C471" s="288"/>
      <c r="D471" s="288"/>
      <c r="E471" s="288"/>
      <c r="F471" s="288"/>
      <c r="G471" s="288"/>
      <c r="H471" s="288"/>
      <c r="I471" s="288"/>
      <c r="J471" s="289"/>
      <c r="K471" s="2"/>
      <c r="L471" s="287" t="s">
        <v>150</v>
      </c>
      <c r="M471" s="288"/>
      <c r="N471" s="288"/>
      <c r="O471" s="288"/>
      <c r="P471" s="288"/>
      <c r="Q471" s="288"/>
      <c r="R471" s="288"/>
      <c r="S471" s="288"/>
      <c r="T471" s="288"/>
      <c r="U471" s="288"/>
      <c r="V471" s="289"/>
    </row>
    <row r="472" spans="1:22" ht="38.25" x14ac:dyDescent="0.25">
      <c r="A472" s="131"/>
      <c r="B472" s="132">
        <v>2016</v>
      </c>
      <c r="C472" s="132">
        <f>+B472+1</f>
        <v>2017</v>
      </c>
      <c r="D472" s="132">
        <f t="shared" ref="D472" si="1225">+C472+1</f>
        <v>2018</v>
      </c>
      <c r="E472" s="132">
        <f t="shared" ref="E472" si="1226">+D472+1</f>
        <v>2019</v>
      </c>
      <c r="F472" s="132">
        <f t="shared" ref="F472" si="1227">+E472+1</f>
        <v>2020</v>
      </c>
      <c r="G472" s="132">
        <f t="shared" ref="G472" si="1228">+F472+1</f>
        <v>2021</v>
      </c>
      <c r="H472" s="133">
        <f t="shared" ref="H472" si="1229">+G472+1</f>
        <v>2022</v>
      </c>
      <c r="I472" s="134">
        <f t="shared" ref="I472" si="1230">+H472+1</f>
        <v>2023</v>
      </c>
      <c r="J472" s="135" t="s">
        <v>16</v>
      </c>
      <c r="K472" s="2"/>
      <c r="L472" s="131"/>
      <c r="M472" s="132">
        <v>2016</v>
      </c>
      <c r="N472" s="132">
        <f>+M472+1</f>
        <v>2017</v>
      </c>
      <c r="O472" s="132">
        <f t="shared" ref="O472:R472" si="1231">+N472+1</f>
        <v>2018</v>
      </c>
      <c r="P472" s="132">
        <f t="shared" si="1231"/>
        <v>2019</v>
      </c>
      <c r="Q472" s="132">
        <f t="shared" si="1231"/>
        <v>2020</v>
      </c>
      <c r="R472" s="132">
        <f t="shared" si="1231"/>
        <v>2021</v>
      </c>
      <c r="S472" s="133">
        <v>2022</v>
      </c>
      <c r="T472" s="134">
        <v>2023</v>
      </c>
      <c r="U472" s="149" t="s">
        <v>16</v>
      </c>
      <c r="V472" s="135" t="s">
        <v>21</v>
      </c>
    </row>
    <row r="473" spans="1:22" x14ac:dyDescent="0.25">
      <c r="A473" s="136" t="s">
        <v>10</v>
      </c>
      <c r="B473" s="162">
        <f t="shared" ref="B473:H473" si="1232">+B294/B115</f>
        <v>3.2486245742729891</v>
      </c>
      <c r="C473" s="162">
        <f t="shared" si="1232"/>
        <v>4.5838504343648667</v>
      </c>
      <c r="D473" s="162">
        <f t="shared" si="1232"/>
        <v>4.5012713050037112</v>
      </c>
      <c r="E473" s="162">
        <f t="shared" si="1232"/>
        <v>3.689520983665131</v>
      </c>
      <c r="F473" s="162">
        <f t="shared" si="1232"/>
        <v>0.76845176849396435</v>
      </c>
      <c r="G473" s="162">
        <f t="shared" si="1232"/>
        <v>2.9401781536965514</v>
      </c>
      <c r="H473" s="185">
        <f t="shared" si="1232"/>
        <v>3.2493055919501073</v>
      </c>
      <c r="I473" s="185">
        <f t="shared" ref="I473:I480" si="1233">+I294/I115</f>
        <v>4.2956606633609944</v>
      </c>
      <c r="J473" s="130">
        <f>+I473/H473-1</f>
        <v>0.32202421157405059</v>
      </c>
      <c r="K473" s="2"/>
      <c r="L473" s="136" t="s">
        <v>10</v>
      </c>
      <c r="M473" s="162">
        <f t="shared" ref="M473:R482" si="1234">+M294/M133</f>
        <v>3.019398663660871</v>
      </c>
      <c r="N473" s="162">
        <f t="shared" si="1234"/>
        <v>1.8313881452590088</v>
      </c>
      <c r="O473" s="162">
        <f t="shared" si="1234"/>
        <v>1.8889722234185879</v>
      </c>
      <c r="P473" s="162">
        <f t="shared" si="1234"/>
        <v>3.2011316529253979</v>
      </c>
      <c r="Q473" s="162">
        <f t="shared" si="1234"/>
        <v>1.7753206812218434</v>
      </c>
      <c r="R473" s="162">
        <f t="shared" si="1234"/>
        <v>1.2580207922973685</v>
      </c>
      <c r="S473" s="185">
        <f t="shared" ref="S473:T478" si="1235">+S294/S115</f>
        <v>2.5707303889747752</v>
      </c>
      <c r="T473" s="185">
        <f t="shared" si="1235"/>
        <v>3.442653774472237</v>
      </c>
      <c r="U473" s="150">
        <f t="shared" ref="U473:U474" si="1236">+T473/S473-1</f>
        <v>0.33917340738528035</v>
      </c>
      <c r="V473" s="130">
        <f t="shared" ref="V473:V474" si="1237">+POWER(T473/O473,0.2)-1</f>
        <v>0.127544147910434</v>
      </c>
    </row>
    <row r="474" spans="1:22" x14ac:dyDescent="0.25">
      <c r="A474" s="136" t="s">
        <v>11</v>
      </c>
      <c r="B474" s="162">
        <f t="shared" ref="B474:H474" si="1238">+B295/B116</f>
        <v>3.1629630517946441</v>
      </c>
      <c r="C474" s="162">
        <f t="shared" si="1238"/>
        <v>3.874505196312926</v>
      </c>
      <c r="D474" s="162">
        <f t="shared" si="1238"/>
        <v>5.2842099882431119</v>
      </c>
      <c r="E474" s="162">
        <f t="shared" si="1238"/>
        <v>3.723694061295924</v>
      </c>
      <c r="F474" s="162">
        <f t="shared" si="1238"/>
        <v>3.13187470223464</v>
      </c>
      <c r="G474" s="162">
        <f t="shared" si="1238"/>
        <v>3.2708848491758653</v>
      </c>
      <c r="H474" s="185">
        <f t="shared" si="1238"/>
        <v>3.3012478651494224</v>
      </c>
      <c r="I474" s="185">
        <f t="shared" si="1233"/>
        <v>3.3880639850157848</v>
      </c>
      <c r="J474" s="130">
        <f t="shared" ref="J474" si="1239">+I474/H474-1</f>
        <v>2.6297970771253398E-2</v>
      </c>
      <c r="K474" s="2"/>
      <c r="L474" s="136" t="s">
        <v>11</v>
      </c>
      <c r="M474" s="162">
        <f t="shared" si="1234"/>
        <v>2.9559562896450999</v>
      </c>
      <c r="N474" s="162">
        <f t="shared" si="1234"/>
        <v>1.7648719829141664</v>
      </c>
      <c r="O474" s="162">
        <f t="shared" si="1234"/>
        <v>1.9642421324244654</v>
      </c>
      <c r="P474" s="162">
        <f t="shared" si="1234"/>
        <v>3.1030873249902862</v>
      </c>
      <c r="Q474" s="162">
        <f t="shared" si="1234"/>
        <v>1.7632225646275583</v>
      </c>
      <c r="R474" s="162">
        <f t="shared" si="1234"/>
        <v>1.3063088428916581</v>
      </c>
      <c r="S474" s="185">
        <f t="shared" si="1235"/>
        <v>2.5658260146388874</v>
      </c>
      <c r="T474" s="185">
        <f t="shared" si="1235"/>
        <v>3.4482747060328216</v>
      </c>
      <c r="U474" s="150">
        <f t="shared" si="1236"/>
        <v>0.34392382272191191</v>
      </c>
      <c r="V474" s="130">
        <f t="shared" si="1237"/>
        <v>0.11913213628187247</v>
      </c>
    </row>
    <row r="475" spans="1:22" x14ac:dyDescent="0.25">
      <c r="A475" s="136" t="s">
        <v>0</v>
      </c>
      <c r="B475" s="162">
        <f t="shared" ref="B475:H475" si="1240">+B296/B117</f>
        <v>3.6221137035027429</v>
      </c>
      <c r="C475" s="162">
        <f t="shared" si="1240"/>
        <v>5.024262209608902</v>
      </c>
      <c r="D475" s="162">
        <f t="shared" si="1240"/>
        <v>4.5106541418121733</v>
      </c>
      <c r="E475" s="162">
        <f t="shared" si="1240"/>
        <v>4.120243567185299</v>
      </c>
      <c r="F475" s="162">
        <f t="shared" si="1240"/>
        <v>0.83056630519786168</v>
      </c>
      <c r="G475" s="162">
        <f t="shared" si="1240"/>
        <v>2.1229617886644911</v>
      </c>
      <c r="H475" s="185">
        <f t="shared" si="1240"/>
        <v>3.3737817266259276</v>
      </c>
      <c r="I475" s="185">
        <f t="shared" si="1233"/>
        <v>3.241333671349508</v>
      </c>
      <c r="J475" s="130">
        <f t="shared" ref="J475" si="1241">+I475/H475-1</f>
        <v>-3.9258039200087524E-2</v>
      </c>
      <c r="K475" s="2"/>
      <c r="L475" s="136" t="s">
        <v>0</v>
      </c>
      <c r="M475" s="162">
        <f t="shared" si="1234"/>
        <v>2.4509478968521039</v>
      </c>
      <c r="N475" s="162">
        <f t="shared" si="1234"/>
        <v>1.879329382719364</v>
      </c>
      <c r="O475" s="162">
        <f t="shared" si="1234"/>
        <v>1.9987740202667887</v>
      </c>
      <c r="P475" s="162">
        <f t="shared" si="1234"/>
        <v>2.9665937062686134</v>
      </c>
      <c r="Q475" s="162">
        <f t="shared" si="1234"/>
        <v>1.7097640756027621</v>
      </c>
      <c r="R475" s="162">
        <f t="shared" si="1234"/>
        <v>1.3292620687594106</v>
      </c>
      <c r="S475" s="185">
        <f t="shared" si="1235"/>
        <v>2.6854225288610971</v>
      </c>
      <c r="T475" s="185">
        <f t="shared" si="1235"/>
        <v>3.4403968184966791</v>
      </c>
      <c r="U475" s="150">
        <f t="shared" ref="U475" si="1242">+T475/S475-1</f>
        <v>0.2811379890954333</v>
      </c>
      <c r="V475" s="130">
        <f t="shared" ref="V475" si="1243">+POWER(T475/O475,0.2)-1</f>
        <v>0.1147281496830741</v>
      </c>
    </row>
    <row r="476" spans="1:22" x14ac:dyDescent="0.25">
      <c r="A476" s="136" t="s">
        <v>1</v>
      </c>
      <c r="B476" s="162">
        <f t="shared" ref="B476:H476" si="1244">+B297/B118</f>
        <v>4.3372419303885676</v>
      </c>
      <c r="C476" s="162">
        <f t="shared" si="1244"/>
        <v>4.2971396802047801</v>
      </c>
      <c r="D476" s="162">
        <f t="shared" si="1244"/>
        <v>3.1059559382664483</v>
      </c>
      <c r="E476" s="162">
        <f t="shared" si="1244"/>
        <v>1.5756091686403597</v>
      </c>
      <c r="F476" s="162">
        <f t="shared" si="1244"/>
        <v>3.3146544404822551</v>
      </c>
      <c r="G476" s="162">
        <f t="shared" si="1244"/>
        <v>3.1166878582257724</v>
      </c>
      <c r="H476" s="185">
        <f t="shared" si="1244"/>
        <v>2.7634420589764517</v>
      </c>
      <c r="I476" s="185">
        <f t="shared" si="1233"/>
        <v>3.4560300945792539</v>
      </c>
      <c r="J476" s="130">
        <f t="shared" ref="J476" si="1245">+I476/H476-1</f>
        <v>0.25062513373605122</v>
      </c>
      <c r="K476" s="2"/>
      <c r="L476" s="136" t="s">
        <v>1</v>
      </c>
      <c r="M476" s="162">
        <f t="shared" si="1234"/>
        <v>2.1901903059690917</v>
      </c>
      <c r="N476" s="162">
        <f t="shared" si="1234"/>
        <v>1.9010710071279915</v>
      </c>
      <c r="O476" s="162">
        <f t="shared" si="1234"/>
        <v>2.1676329030053192</v>
      </c>
      <c r="P476" s="162">
        <f t="shared" si="1234"/>
        <v>2.6884082207867279</v>
      </c>
      <c r="Q476" s="162">
        <f t="shared" si="1234"/>
        <v>1.6239877904741686</v>
      </c>
      <c r="R476" s="162">
        <f t="shared" si="1234"/>
        <v>1.4218138285825219</v>
      </c>
      <c r="S476" s="185">
        <f t="shared" si="1235"/>
        <v>2.66817480123906</v>
      </c>
      <c r="T476" s="185">
        <f t="shared" si="1235"/>
        <v>3.522602293400797</v>
      </c>
      <c r="U476" s="150">
        <f t="shared" ref="U476" si="1246">+T476/S476-1</f>
        <v>0.32022920378565667</v>
      </c>
      <c r="V476" s="130">
        <f t="shared" ref="V476" si="1247">+POWER(T476/O476,0.2)-1</f>
        <v>0.10198472785312451</v>
      </c>
    </row>
    <row r="477" spans="1:22" x14ac:dyDescent="0.25">
      <c r="A477" s="136" t="s">
        <v>2</v>
      </c>
      <c r="B477" s="162">
        <f t="shared" ref="B477:H477" si="1248">+B298/B119</f>
        <v>3.8548404261608864</v>
      </c>
      <c r="C477" s="162">
        <f t="shared" si="1248"/>
        <v>4.6734662460393857</v>
      </c>
      <c r="D477" s="162">
        <f t="shared" si="1248"/>
        <v>5.1232258617243058</v>
      </c>
      <c r="E477" s="162">
        <f t="shared" si="1248"/>
        <v>3.5172549390852224</v>
      </c>
      <c r="F477" s="162">
        <f t="shared" si="1248"/>
        <v>3.1222057000014822</v>
      </c>
      <c r="G477" s="162">
        <f t="shared" si="1248"/>
        <v>1.2967293886264857</v>
      </c>
      <c r="H477" s="185">
        <f t="shared" si="1248"/>
        <v>3.7470820101136053</v>
      </c>
      <c r="I477" s="185">
        <f t="shared" si="1233"/>
        <v>3.1443183031586308</v>
      </c>
      <c r="J477" s="130">
        <f t="shared" ref="J477" si="1249">+I477/H477-1</f>
        <v>-0.16086216029648615</v>
      </c>
      <c r="K477" s="2"/>
      <c r="L477" s="136" t="s">
        <v>2</v>
      </c>
      <c r="M477" s="162">
        <f t="shared" si="1234"/>
        <v>2.096494772766373</v>
      </c>
      <c r="N477" s="162">
        <f t="shared" si="1234"/>
        <v>1.9063400784018281</v>
      </c>
      <c r="O477" s="162">
        <f t="shared" si="1234"/>
        <v>2.2906794786917941</v>
      </c>
      <c r="P477" s="162">
        <f t="shared" si="1234"/>
        <v>2.435790757578939</v>
      </c>
      <c r="Q477" s="162">
        <f t="shared" si="1234"/>
        <v>1.4115772627247007</v>
      </c>
      <c r="R477" s="162">
        <f t="shared" si="1234"/>
        <v>1.5279693699079595</v>
      </c>
      <c r="S477" s="185">
        <f t="shared" si="1235"/>
        <v>3.1037485166358811</v>
      </c>
      <c r="T477" s="185">
        <f t="shared" si="1235"/>
        <v>3.4628338923509574</v>
      </c>
      <c r="U477" s="150">
        <f t="shared" ref="U477" si="1250">+T477/S477-1</f>
        <v>0.11569409499204042</v>
      </c>
      <c r="V477" s="130">
        <f t="shared" ref="V477" si="1251">+POWER(T477/O477,0.2)-1</f>
        <v>8.6159154354822354E-2</v>
      </c>
    </row>
    <row r="478" spans="1:22" x14ac:dyDescent="0.25">
      <c r="A478" s="136" t="s">
        <v>3</v>
      </c>
      <c r="B478" s="162">
        <f t="shared" ref="B478:H478" si="1252">+B299/B120</f>
        <v>5.2778124090927978</v>
      </c>
      <c r="C478" s="162">
        <f t="shared" si="1252"/>
        <v>3.8191995437969894</v>
      </c>
      <c r="D478" s="162">
        <f t="shared" si="1252"/>
        <v>3.7141677091875525</v>
      </c>
      <c r="E478" s="162">
        <f t="shared" si="1252"/>
        <v>3.5213870363678175</v>
      </c>
      <c r="F478" s="162">
        <f t="shared" si="1252"/>
        <v>3.4115527582039178</v>
      </c>
      <c r="G478" s="162">
        <f t="shared" si="1252"/>
        <v>3.4376273488793299</v>
      </c>
      <c r="H478" s="185">
        <f t="shared" si="1252"/>
        <v>3.194298408089395</v>
      </c>
      <c r="I478" s="185">
        <f t="shared" si="1233"/>
        <v>2.7043733580590326</v>
      </c>
      <c r="J478" s="130">
        <f t="shared" ref="J478" si="1253">+I478/H478-1</f>
        <v>-0.15337485339179735</v>
      </c>
      <c r="K478" s="2"/>
      <c r="L478" s="136" t="s">
        <v>3</v>
      </c>
      <c r="M478" s="162">
        <f t="shared" si="1234"/>
        <v>1.8108091104224509</v>
      </c>
      <c r="N478" s="162">
        <f t="shared" si="1234"/>
        <v>1.975050934252089</v>
      </c>
      <c r="O478" s="162">
        <f t="shared" si="1234"/>
        <v>2.6128693874869371</v>
      </c>
      <c r="P478" s="162">
        <f t="shared" si="1234"/>
        <v>2.2904961378780988</v>
      </c>
      <c r="Q478" s="162">
        <f t="shared" si="1234"/>
        <v>1.1763324171421248</v>
      </c>
      <c r="R478" s="162">
        <f t="shared" si="1234"/>
        <v>1.8656077433386111</v>
      </c>
      <c r="S478" s="185">
        <f t="shared" ref="S478" si="1254">+S299/S120</f>
        <v>3.0904481881868118</v>
      </c>
      <c r="T478" s="185">
        <f t="shared" si="1235"/>
        <v>3.4042135400758404</v>
      </c>
      <c r="U478" s="150">
        <f t="shared" ref="U478" si="1255">+T478/S478-1</f>
        <v>0.10152745905541849</v>
      </c>
      <c r="V478" s="130">
        <f t="shared" ref="V478" si="1256">+POWER(T478/O478,0.2)-1</f>
        <v>5.4337901333754601E-2</v>
      </c>
    </row>
    <row r="479" spans="1:22" x14ac:dyDescent="0.25">
      <c r="A479" s="136" t="s">
        <v>4</v>
      </c>
      <c r="B479" s="162">
        <f t="shared" ref="B479:H479" si="1257">+B300/B121</f>
        <v>3.4505417724888261</v>
      </c>
      <c r="C479" s="162">
        <f t="shared" si="1257"/>
        <v>3.5918502336834961</v>
      </c>
      <c r="D479" s="162">
        <f t="shared" si="1257"/>
        <v>3.5927304262210638</v>
      </c>
      <c r="E479" s="162">
        <f t="shared" si="1257"/>
        <v>1.3671731344015443</v>
      </c>
      <c r="F479" s="162">
        <f t="shared" si="1257"/>
        <v>3.0695676126985076</v>
      </c>
      <c r="G479" s="162">
        <f t="shared" si="1257"/>
        <v>3.6299172716528791</v>
      </c>
      <c r="H479" s="185">
        <f t="shared" si="1257"/>
        <v>3.3802241071548078</v>
      </c>
      <c r="I479" s="185">
        <f t="shared" si="1233"/>
        <v>2.9348237677512157</v>
      </c>
      <c r="J479" s="130">
        <f t="shared" ref="J479:J480" si="1258">+I479/H479-1</f>
        <v>-0.13176651171170217</v>
      </c>
      <c r="K479" s="2"/>
      <c r="L479" s="136" t="s">
        <v>4</v>
      </c>
      <c r="M479" s="162">
        <f t="shared" si="1234"/>
        <v>1.6851418618397189</v>
      </c>
      <c r="N479" s="162">
        <f t="shared" si="1234"/>
        <v>2.111859659518613</v>
      </c>
      <c r="O479" s="162">
        <f t="shared" si="1234"/>
        <v>2.7162184878620446</v>
      </c>
      <c r="P479" s="162">
        <f t="shared" si="1234"/>
        <v>2.2550869366199064</v>
      </c>
      <c r="Q479" s="162">
        <f t="shared" si="1234"/>
        <v>1.1610264677576998</v>
      </c>
      <c r="R479" s="162">
        <f t="shared" si="1234"/>
        <v>1.7471577475519464</v>
      </c>
      <c r="S479" s="185">
        <f t="shared" ref="S479:T479" si="1259">+S300/S121</f>
        <v>3.0802654527520343</v>
      </c>
      <c r="T479" s="185">
        <f t="shared" si="1259"/>
        <v>3.3371492438483426</v>
      </c>
      <c r="U479" s="150">
        <f t="shared" ref="U479:U480" si="1260">+T479/S479-1</f>
        <v>8.3396640658615295E-2</v>
      </c>
      <c r="V479" s="130">
        <f t="shared" ref="V479:V480" si="1261">+POWER(T479/O479,0.2)-1</f>
        <v>4.2034710617100846E-2</v>
      </c>
    </row>
    <row r="480" spans="1:22" x14ac:dyDescent="0.25">
      <c r="A480" s="136" t="s">
        <v>5</v>
      </c>
      <c r="B480" s="162">
        <f t="shared" ref="B480:H480" si="1262">+B301/B122</f>
        <v>3.3600662705591313</v>
      </c>
      <c r="C480" s="162">
        <f t="shared" si="1262"/>
        <v>3.5170874425305247</v>
      </c>
      <c r="D480" s="162">
        <f t="shared" si="1262"/>
        <v>3.8947977727425629</v>
      </c>
      <c r="E480" s="162">
        <f t="shared" si="1262"/>
        <v>3.3451535696846957</v>
      </c>
      <c r="F480" s="162">
        <f t="shared" si="1262"/>
        <v>2.9803225386288972</v>
      </c>
      <c r="G480" s="162">
        <f t="shared" si="1262"/>
        <v>3.2067305310471865</v>
      </c>
      <c r="H480" s="185">
        <f t="shared" si="1262"/>
        <v>3.0791947159130948</v>
      </c>
      <c r="I480" s="185">
        <f t="shared" si="1233"/>
        <v>3.6171077528620854</v>
      </c>
      <c r="J480" s="130">
        <f t="shared" si="1258"/>
        <v>0.17469276436760817</v>
      </c>
      <c r="K480" s="2"/>
      <c r="L480" s="136" t="s">
        <v>5</v>
      </c>
      <c r="M480" s="162">
        <f t="shared" si="1234"/>
        <v>1.8630314643331616</v>
      </c>
      <c r="N480" s="162">
        <f t="shared" si="1234"/>
        <v>2.0348877114885271</v>
      </c>
      <c r="O480" s="162">
        <f t="shared" si="1234"/>
        <v>2.5758293418471094</v>
      </c>
      <c r="P480" s="162">
        <f t="shared" si="1234"/>
        <v>2.4749962883788896</v>
      </c>
      <c r="Q480" s="162">
        <f t="shared" si="1234"/>
        <v>1.0468713507044141</v>
      </c>
      <c r="R480" s="162">
        <f t="shared" si="1234"/>
        <v>1.6729022525549948</v>
      </c>
      <c r="S480" s="185">
        <f t="shared" ref="S480:T480" si="1263">+S301/S122</f>
        <v>3.0743187157907603</v>
      </c>
      <c r="T480" s="185">
        <f t="shared" si="1263"/>
        <v>3.4031282873403894</v>
      </c>
      <c r="U480" s="150">
        <f t="shared" si="1260"/>
        <v>0.10695363817054804</v>
      </c>
      <c r="V480" s="130">
        <f t="shared" si="1261"/>
        <v>5.728542893513211E-2</v>
      </c>
    </row>
    <row r="481" spans="1:22" x14ac:dyDescent="0.25">
      <c r="A481" s="136" t="s">
        <v>6</v>
      </c>
      <c r="B481" s="162">
        <f t="shared" ref="B481:H481" si="1264">+B302/B123</f>
        <v>3.4564515285002946</v>
      </c>
      <c r="C481" s="162">
        <f t="shared" si="1264"/>
        <v>4.4954443871411387</v>
      </c>
      <c r="D481" s="162">
        <f t="shared" si="1264"/>
        <v>3.1610876552356939</v>
      </c>
      <c r="E481" s="162">
        <f t="shared" si="1264"/>
        <v>4.6847191961756094</v>
      </c>
      <c r="F481" s="162">
        <f t="shared" si="1264"/>
        <v>3.4446160698209938</v>
      </c>
      <c r="G481" s="162">
        <f t="shared" si="1264"/>
        <v>4.1508716606841336</v>
      </c>
      <c r="H481" s="185">
        <f t="shared" si="1264"/>
        <v>3.7089848938619534</v>
      </c>
      <c r="I481" s="186"/>
      <c r="J481" s="130"/>
      <c r="K481" s="2"/>
      <c r="L481" s="136" t="s">
        <v>6</v>
      </c>
      <c r="M481" s="162">
        <f t="shared" si="1234"/>
        <v>1.9987953264553393</v>
      </c>
      <c r="N481" s="162">
        <f t="shared" si="1234"/>
        <v>1.7328200513700625</v>
      </c>
      <c r="O481" s="162">
        <f t="shared" si="1234"/>
        <v>2.9035179074416169</v>
      </c>
      <c r="P481" s="162">
        <f t="shared" si="1234"/>
        <v>2.044839327315771</v>
      </c>
      <c r="Q481" s="162">
        <f t="shared" si="1234"/>
        <v>1.0980556673728392</v>
      </c>
      <c r="R481" s="162">
        <f t="shared" si="1234"/>
        <v>1.8036523116031431</v>
      </c>
      <c r="S481" s="185">
        <f t="shared" ref="S481" si="1265">+S302/S123</f>
        <v>3.0819666255508031</v>
      </c>
      <c r="T481" s="185"/>
      <c r="U481" s="150"/>
      <c r="V481" s="130"/>
    </row>
    <row r="482" spans="1:22" x14ac:dyDescent="0.25">
      <c r="A482" s="136" t="s">
        <v>7</v>
      </c>
      <c r="B482" s="162">
        <f t="shared" ref="B482:H482" si="1266">+B303/B124</f>
        <v>3.7264747939680016</v>
      </c>
      <c r="C482" s="162">
        <f t="shared" si="1266"/>
        <v>3.9526926742387545</v>
      </c>
      <c r="D482" s="162">
        <f t="shared" si="1266"/>
        <v>3.694912846635515</v>
      </c>
      <c r="E482" s="162">
        <f t="shared" si="1266"/>
        <v>1.3211803647545004</v>
      </c>
      <c r="F482" s="162">
        <f t="shared" si="1266"/>
        <v>1.8432496681675532</v>
      </c>
      <c r="G482" s="162">
        <f t="shared" si="1266"/>
        <v>1.7302622477431573</v>
      </c>
      <c r="H482" s="185">
        <f t="shared" si="1266"/>
        <v>4.5964246602810297</v>
      </c>
      <c r="I482" s="186"/>
      <c r="J482" s="130"/>
      <c r="K482" s="2"/>
      <c r="L482" s="136" t="s">
        <v>7</v>
      </c>
      <c r="M482" s="162">
        <f t="shared" si="1234"/>
        <v>1.8875743182479554</v>
      </c>
      <c r="N482" s="162">
        <f t="shared" si="1234"/>
        <v>1.785946024933623</v>
      </c>
      <c r="O482" s="162">
        <f t="shared" si="1234"/>
        <v>3.1313741140671159</v>
      </c>
      <c r="P482" s="162">
        <f t="shared" si="1234"/>
        <v>1.8478217249074731</v>
      </c>
      <c r="Q482" s="162">
        <f t="shared" si="1234"/>
        <v>1.1526135962324588</v>
      </c>
      <c r="R482" s="162">
        <f t="shared" si="1234"/>
        <v>1.9364763581480531</v>
      </c>
      <c r="S482" s="185">
        <f t="shared" ref="S482" si="1267">+S303/S124</f>
        <v>3.3871982604693942</v>
      </c>
      <c r="T482" s="185"/>
      <c r="U482" s="150"/>
      <c r="V482" s="130"/>
    </row>
    <row r="483" spans="1:22" x14ac:dyDescent="0.25">
      <c r="A483" s="136" t="s">
        <v>8</v>
      </c>
      <c r="B483" s="162">
        <f t="shared" ref="B483:H483" si="1268">+B304/B125</f>
        <v>4.4294694555689187</v>
      </c>
      <c r="C483" s="162">
        <f t="shared" si="1268"/>
        <v>3.3157204446503918</v>
      </c>
      <c r="D483" s="162">
        <f t="shared" si="1268"/>
        <v>4.0367138922333456</v>
      </c>
      <c r="E483" s="162">
        <f t="shared" si="1268"/>
        <v>1.4562034956523997</v>
      </c>
      <c r="F483" s="162">
        <f t="shared" si="1268"/>
        <v>1.206993333831228</v>
      </c>
      <c r="G483" s="162">
        <f t="shared" si="1268"/>
        <v>3.7783419725660279</v>
      </c>
      <c r="H483" s="185">
        <f t="shared" si="1268"/>
        <v>4.8424739580488838</v>
      </c>
      <c r="I483" s="186"/>
      <c r="J483" s="130"/>
      <c r="K483" s="2"/>
      <c r="L483" s="136" t="s">
        <v>8</v>
      </c>
      <c r="M483" s="162">
        <f t="shared" ref="M483:Q485" si="1269">+M304/M143</f>
        <v>1.9590936712086688</v>
      </c>
      <c r="N483" s="162">
        <f t="shared" si="1269"/>
        <v>1.8194615636266298</v>
      </c>
      <c r="O483" s="162">
        <f t="shared" si="1269"/>
        <v>3.2035988958069601</v>
      </c>
      <c r="P483" s="162">
        <f t="shared" si="1269"/>
        <v>1.7912371247150163</v>
      </c>
      <c r="Q483" s="162">
        <f t="shared" si="1269"/>
        <v>1.162444518605146</v>
      </c>
      <c r="R483" s="162">
        <f t="shared" ref="R483" si="1270">+R304/R143</f>
        <v>1.9721230448480418</v>
      </c>
      <c r="S483" s="185">
        <f t="shared" ref="S483" si="1271">+S304/S125</f>
        <v>3.407459932240434</v>
      </c>
      <c r="T483" s="185"/>
      <c r="U483" s="150"/>
      <c r="V483" s="130"/>
    </row>
    <row r="484" spans="1:22" x14ac:dyDescent="0.25">
      <c r="A484" s="136" t="s">
        <v>9</v>
      </c>
      <c r="B484" s="162">
        <f t="shared" ref="B484:H484" si="1272">+B305/B126</f>
        <v>4.5346894563880369</v>
      </c>
      <c r="C484" s="162">
        <f t="shared" si="1272"/>
        <v>4.1912817036295751</v>
      </c>
      <c r="D484" s="162">
        <f t="shared" si="1272"/>
        <v>4.8934466297101373</v>
      </c>
      <c r="E484" s="162">
        <f t="shared" si="1272"/>
        <v>1.1705199917313491</v>
      </c>
      <c r="F484" s="162">
        <f t="shared" si="1272"/>
        <v>1.0142928135407163</v>
      </c>
      <c r="G484" s="162">
        <f t="shared" si="1272"/>
        <v>3.4517158430840249</v>
      </c>
      <c r="H484" s="185">
        <f t="shared" si="1272"/>
        <v>3.3019484765267428</v>
      </c>
      <c r="I484" s="186"/>
      <c r="J484" s="130"/>
      <c r="K484" s="2"/>
      <c r="L484" s="136" t="s">
        <v>9</v>
      </c>
      <c r="M484" s="162">
        <f t="shared" si="1269"/>
        <v>1.9158586454068649</v>
      </c>
      <c r="N484" s="162">
        <f t="shared" si="1269"/>
        <v>1.795371609211736</v>
      </c>
      <c r="O484" s="162">
        <f t="shared" si="1269"/>
        <v>3.6893114138627379</v>
      </c>
      <c r="P484" s="162">
        <f t="shared" si="1269"/>
        <v>1.7332036075627155</v>
      </c>
      <c r="Q484" s="162">
        <f t="shared" si="1269"/>
        <v>1.1926364334898962</v>
      </c>
      <c r="R484" s="162">
        <f t="shared" ref="R484" si="1273">+R305/R144</f>
        <v>1.941190579602103</v>
      </c>
      <c r="S484" s="185">
        <f t="shared" ref="S484" si="1274">+S305/S126</f>
        <v>3.3982867651638848</v>
      </c>
      <c r="T484" s="185"/>
      <c r="U484" s="150"/>
      <c r="V484" s="130"/>
    </row>
    <row r="485" spans="1:22" ht="25.5" x14ac:dyDescent="0.25">
      <c r="A485" s="137" t="s">
        <v>13</v>
      </c>
      <c r="B485" s="187">
        <f t="shared" ref="B485:H485" si="1275">+B306/B127</f>
        <v>3.6054687741755975</v>
      </c>
      <c r="C485" s="187">
        <f t="shared" si="1275"/>
        <v>3.8670116073874388</v>
      </c>
      <c r="D485" s="187">
        <f t="shared" si="1275"/>
        <v>3.6893114138627379</v>
      </c>
      <c r="E485" s="187">
        <f t="shared" si="1275"/>
        <v>2.1106512868277196</v>
      </c>
      <c r="F485" s="187">
        <f t="shared" si="1275"/>
        <v>1.8630203842980382</v>
      </c>
      <c r="G485" s="187">
        <f t="shared" si="1275"/>
        <v>2.565795364431624</v>
      </c>
      <c r="H485" s="188">
        <f t="shared" si="1275"/>
        <v>3.3982867651638848</v>
      </c>
      <c r="I485" s="189"/>
      <c r="J485" s="140"/>
      <c r="K485" s="3"/>
      <c r="L485" s="137" t="s">
        <v>14</v>
      </c>
      <c r="M485" s="187">
        <f t="shared" si="1269"/>
        <v>2.079848423228245</v>
      </c>
      <c r="N485" s="187">
        <f t="shared" si="1269"/>
        <v>1.8773592428716741</v>
      </c>
      <c r="O485" s="187">
        <f t="shared" si="1269"/>
        <v>2.4955462588966961</v>
      </c>
      <c r="P485" s="187">
        <f t="shared" si="1269"/>
        <v>2.31216630489988</v>
      </c>
      <c r="Q485" s="187">
        <f t="shared" si="1269"/>
        <v>1.324966142049828</v>
      </c>
      <c r="R485" s="187">
        <f>+R306/R145</f>
        <v>1.6250466338645579</v>
      </c>
      <c r="S485" s="188">
        <f>+S306/S145</f>
        <v>2.5759743242268276</v>
      </c>
      <c r="T485" s="188">
        <f>+T306/T145</f>
        <v>4.5226379358471869</v>
      </c>
      <c r="U485" s="152">
        <f t="shared" ref="U485" si="1276">+T485/S485-1</f>
        <v>0.75569992810570641</v>
      </c>
      <c r="V485" s="160">
        <f t="shared" ref="V485" si="1277">+POWER(T485/O485,0.2)-1</f>
        <v>0.12627706216426304</v>
      </c>
    </row>
    <row r="486" spans="1:22" ht="25.5" x14ac:dyDescent="0.25">
      <c r="A486" s="138" t="s">
        <v>15</v>
      </c>
      <c r="B486" s="141">
        <f t="shared" ref="B486:H486" si="1278">+B485/B$539</f>
        <v>1.1443644784934672</v>
      </c>
      <c r="C486" s="141">
        <f t="shared" si="1278"/>
        <v>1.0769076586689343</v>
      </c>
      <c r="D486" s="141">
        <f t="shared" si="1278"/>
        <v>1.2278533133410001</v>
      </c>
      <c r="E486" s="141">
        <f t="shared" si="1278"/>
        <v>0.80826457706403987</v>
      </c>
      <c r="F486" s="141">
        <f t="shared" si="1278"/>
        <v>0.93334886525647176</v>
      </c>
      <c r="G486" s="141">
        <f t="shared" si="1278"/>
        <v>0.89700845144642816</v>
      </c>
      <c r="H486" s="142">
        <f t="shared" si="1278"/>
        <v>1.0649110919348921</v>
      </c>
      <c r="I486" s="244"/>
      <c r="J486" s="143"/>
      <c r="K486" s="3"/>
      <c r="L486" s="138" t="s">
        <v>15</v>
      </c>
      <c r="M486" s="141">
        <f t="shared" ref="M486:R486" si="1279">+M485/M$539</f>
        <v>0.73101504242672799</v>
      </c>
      <c r="N486" s="141">
        <f t="shared" si="1279"/>
        <v>0.55715714421495</v>
      </c>
      <c r="O486" s="141">
        <f t="shared" si="1279"/>
        <v>0.72594317063826774</v>
      </c>
      <c r="P486" s="141">
        <f t="shared" si="1279"/>
        <v>0.8384644550410989</v>
      </c>
      <c r="Q486" s="141">
        <f t="shared" si="1279"/>
        <v>0.62780745839055563</v>
      </c>
      <c r="R486" s="141">
        <f t="shared" si="1279"/>
        <v>0.65722350480378999</v>
      </c>
      <c r="S486" s="142">
        <f t="shared" ref="S486:T486" si="1280">+S485/S$539</f>
        <v>0.85174231526041788</v>
      </c>
      <c r="T486" s="142">
        <f t="shared" si="1280"/>
        <v>1.3526577856362101</v>
      </c>
      <c r="U486" s="151"/>
      <c r="V486" s="143"/>
    </row>
    <row r="487" spans="1:22" ht="26.25" thickBot="1" x14ac:dyDescent="0.3">
      <c r="A487" s="139" t="s">
        <v>12</v>
      </c>
      <c r="B487" s="144"/>
      <c r="C487" s="145">
        <f>+C485/B485-1</f>
        <v>7.2540590306913399E-2</v>
      </c>
      <c r="D487" s="145">
        <f t="shared" ref="D487:H487" si="1281">+D485/C485-1</f>
        <v>-4.5952847202534119E-2</v>
      </c>
      <c r="E487" s="145">
        <f t="shared" si="1281"/>
        <v>-0.42790102269576336</v>
      </c>
      <c r="F487" s="145">
        <f t="shared" si="1281"/>
        <v>-0.11732440317124448</v>
      </c>
      <c r="G487" s="145">
        <f t="shared" si="1281"/>
        <v>0.3772234517972719</v>
      </c>
      <c r="H487" s="146">
        <f t="shared" si="1281"/>
        <v>0.32445744203637017</v>
      </c>
      <c r="I487" s="159"/>
      <c r="J487" s="148"/>
      <c r="K487" s="2"/>
      <c r="L487" s="139" t="s">
        <v>12</v>
      </c>
      <c r="M487" s="144"/>
      <c r="N487" s="145">
        <f>+N485/M485-1</f>
        <v>-9.7357662267655298E-2</v>
      </c>
      <c r="O487" s="145">
        <f t="shared" ref="O487:T487" si="1282">+O485/N485-1</f>
        <v>0.32928541427128333</v>
      </c>
      <c r="P487" s="145">
        <f t="shared" si="1282"/>
        <v>-7.3482891107732873E-2</v>
      </c>
      <c r="Q487" s="145">
        <f t="shared" si="1282"/>
        <v>-0.42695897814876216</v>
      </c>
      <c r="R487" s="145">
        <f t="shared" si="1282"/>
        <v>0.22648163020262668</v>
      </c>
      <c r="S487" s="146">
        <f t="shared" si="1282"/>
        <v>0.58516947793728735</v>
      </c>
      <c r="T487" s="146">
        <f t="shared" si="1282"/>
        <v>0.75569992810570641</v>
      </c>
      <c r="U487" s="147"/>
      <c r="V487" s="148"/>
    </row>
    <row r="488" spans="1:22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2" ht="15.75" thickBot="1" x14ac:dyDescent="0.3">
      <c r="A489" s="287" t="s">
        <v>151</v>
      </c>
      <c r="B489" s="288"/>
      <c r="C489" s="288"/>
      <c r="D489" s="288"/>
      <c r="E489" s="288"/>
      <c r="F489" s="288"/>
      <c r="G489" s="288"/>
      <c r="H489" s="288"/>
      <c r="I489" s="288"/>
      <c r="J489" s="289"/>
      <c r="K489" s="2"/>
      <c r="L489" s="287" t="s">
        <v>152</v>
      </c>
      <c r="M489" s="288"/>
      <c r="N489" s="288"/>
      <c r="O489" s="288"/>
      <c r="P489" s="288"/>
      <c r="Q489" s="288"/>
      <c r="R489" s="288"/>
      <c r="S489" s="288"/>
      <c r="T489" s="288"/>
      <c r="U489" s="288"/>
      <c r="V489" s="289"/>
    </row>
    <row r="490" spans="1:22" ht="38.25" x14ac:dyDescent="0.25">
      <c r="A490" s="131"/>
      <c r="B490" s="132">
        <v>2016</v>
      </c>
      <c r="C490" s="132">
        <f>+B490+1</f>
        <v>2017</v>
      </c>
      <c r="D490" s="132">
        <f t="shared" ref="D490" si="1283">+C490+1</f>
        <v>2018</v>
      </c>
      <c r="E490" s="132">
        <f t="shared" ref="E490" si="1284">+D490+1</f>
        <v>2019</v>
      </c>
      <c r="F490" s="132">
        <f t="shared" ref="F490" si="1285">+E490+1</f>
        <v>2020</v>
      </c>
      <c r="G490" s="132">
        <f t="shared" ref="G490" si="1286">+F490+1</f>
        <v>2021</v>
      </c>
      <c r="H490" s="133">
        <f t="shared" ref="H490" si="1287">+G490+1</f>
        <v>2022</v>
      </c>
      <c r="I490" s="134">
        <f t="shared" ref="I490" si="1288">+H490+1</f>
        <v>2023</v>
      </c>
      <c r="J490" s="135" t="s">
        <v>16</v>
      </c>
      <c r="K490" s="2"/>
      <c r="L490" s="131"/>
      <c r="M490" s="132">
        <v>2016</v>
      </c>
      <c r="N490" s="132">
        <f>+M490+1</f>
        <v>2017</v>
      </c>
      <c r="O490" s="132">
        <f t="shared" ref="O490" si="1289">+N490+1</f>
        <v>2018</v>
      </c>
      <c r="P490" s="132">
        <f t="shared" ref="P490" si="1290">+O490+1</f>
        <v>2019</v>
      </c>
      <c r="Q490" s="132">
        <f t="shared" ref="Q490" si="1291">+P490+1</f>
        <v>2020</v>
      </c>
      <c r="R490" s="132">
        <f t="shared" ref="R490" si="1292">+Q490+1</f>
        <v>2021</v>
      </c>
      <c r="S490" s="133">
        <v>2022</v>
      </c>
      <c r="T490" s="134">
        <v>2023</v>
      </c>
      <c r="U490" s="149" t="s">
        <v>16</v>
      </c>
      <c r="V490" s="135" t="s">
        <v>21</v>
      </c>
    </row>
    <row r="491" spans="1:22" x14ac:dyDescent="0.25">
      <c r="A491" s="136" t="s">
        <v>10</v>
      </c>
      <c r="B491" s="162">
        <f t="shared" ref="B491:H491" si="1293">+B312/B133</f>
        <v>0.9768497829596976</v>
      </c>
      <c r="C491" s="162">
        <f t="shared" si="1293"/>
        <v>1.5246568290586291</v>
      </c>
      <c r="D491" s="162">
        <f t="shared" si="1293"/>
        <v>7.3723524617087799</v>
      </c>
      <c r="E491" s="162">
        <f t="shared" si="1293"/>
        <v>1.076096293055826</v>
      </c>
      <c r="F491" s="162">
        <f t="shared" si="1293"/>
        <v>0.65826563299409835</v>
      </c>
      <c r="G491" s="162">
        <f t="shared" si="1293"/>
        <v>1.1960527630133171</v>
      </c>
      <c r="H491" s="185">
        <f t="shared" si="1293"/>
        <v>0.86308957089753024</v>
      </c>
      <c r="I491" s="185">
        <f t="shared" ref="I491" si="1294">+I312/I133</f>
        <v>1.7513867323305992</v>
      </c>
      <c r="J491" s="130">
        <f>+I491/H491-1</f>
        <v>1.0292062277027925</v>
      </c>
      <c r="K491" s="2"/>
      <c r="L491" s="136" t="s">
        <v>10</v>
      </c>
      <c r="M491" s="162">
        <f t="shared" ref="M491:S500" si="1295">+M312/M133</f>
        <v>1.4057808245475987</v>
      </c>
      <c r="N491" s="162">
        <f t="shared" si="1295"/>
        <v>1.1985393202615637</v>
      </c>
      <c r="O491" s="162">
        <f t="shared" si="1295"/>
        <v>1.9188550202434602</v>
      </c>
      <c r="P491" s="162">
        <f t="shared" si="1295"/>
        <v>2.8138211269064572</v>
      </c>
      <c r="Q491" s="162">
        <f t="shared" si="1295"/>
        <v>1.1472791919349696</v>
      </c>
      <c r="R491" s="162">
        <f t="shared" si="1295"/>
        <v>0.83977111112594893</v>
      </c>
      <c r="S491" s="185">
        <f t="shared" si="1295"/>
        <v>1.3191242537378667</v>
      </c>
      <c r="T491" s="185">
        <f t="shared" ref="T491" si="1296">+T312/T133</f>
        <v>1.7720677940863769</v>
      </c>
      <c r="U491" s="150">
        <f t="shared" ref="U491:U492" si="1297">+T491/S491-1</f>
        <v>0.34336685044267123</v>
      </c>
      <c r="V491" s="130">
        <f t="shared" ref="V491:V492" si="1298">+POWER(T491/O491,0.2)-1</f>
        <v>-1.5790315781975761E-2</v>
      </c>
    </row>
    <row r="492" spans="1:22" x14ac:dyDescent="0.25">
      <c r="A492" s="136" t="s">
        <v>11</v>
      </c>
      <c r="B492" s="162">
        <f t="shared" ref="B492:H492" si="1299">+B313/B134</f>
        <v>0.76103900193671303</v>
      </c>
      <c r="C492" s="162">
        <f t="shared" si="1299"/>
        <v>2.6906595675013878</v>
      </c>
      <c r="D492" s="162">
        <f t="shared" si="1299"/>
        <v>5.6484179318100498</v>
      </c>
      <c r="E492" s="162">
        <f t="shared" si="1299"/>
        <v>1.8023355055074151</v>
      </c>
      <c r="F492" s="162">
        <f t="shared" si="1299"/>
        <v>0.57315079107343281</v>
      </c>
      <c r="G492" s="162">
        <f t="shared" si="1299"/>
        <v>1.1262679686210249</v>
      </c>
      <c r="H492" s="185">
        <f t="shared" si="1299"/>
        <v>1.5959799635773859</v>
      </c>
      <c r="I492" s="185">
        <f>+I313/I134</f>
        <v>3.8773352132534367</v>
      </c>
      <c r="J492" s="130">
        <f t="shared" ref="J492" si="1300">+I492/H492-1</f>
        <v>1.4294385278887822</v>
      </c>
      <c r="K492" s="2"/>
      <c r="L492" s="136" t="s">
        <v>11</v>
      </c>
      <c r="M492" s="162">
        <f t="shared" si="1295"/>
        <v>1.3426284137765951</v>
      </c>
      <c r="N492" s="162">
        <f t="shared" si="1295"/>
        <v>1.2672083403117325</v>
      </c>
      <c r="O492" s="162">
        <f t="shared" si="1295"/>
        <v>1.9440012424792443</v>
      </c>
      <c r="P492" s="162">
        <f t="shared" si="1295"/>
        <v>2.6863715421660515</v>
      </c>
      <c r="Q492" s="162">
        <f t="shared" si="1295"/>
        <v>1.0859178874384132</v>
      </c>
      <c r="R492" s="162">
        <f t="shared" si="1295"/>
        <v>0.87116306134543231</v>
      </c>
      <c r="S492" s="185">
        <f t="shared" si="1295"/>
        <v>1.3426481331743276</v>
      </c>
      <c r="T492" s="185">
        <f t="shared" ref="T492:T498" si="1301">+T313/T134</f>
        <v>1.8141315465026828</v>
      </c>
      <c r="U492" s="150">
        <f t="shared" si="1297"/>
        <v>0.35115932587167165</v>
      </c>
      <c r="V492" s="130">
        <f t="shared" si="1298"/>
        <v>-1.3733124059493784E-2</v>
      </c>
    </row>
    <row r="493" spans="1:22" x14ac:dyDescent="0.25">
      <c r="A493" s="136" t="s">
        <v>0</v>
      </c>
      <c r="B493" s="162">
        <f t="shared" ref="B493:G500" si="1302">+B314/B135</f>
        <v>0.79567940001581894</v>
      </c>
      <c r="C493" s="162">
        <f t="shared" si="1302"/>
        <v>1.7568175681756817</v>
      </c>
      <c r="D493" s="162">
        <f t="shared" si="1302"/>
        <v>8.1021122117331306</v>
      </c>
      <c r="E493" s="162">
        <f t="shared" si="1302"/>
        <v>1.4691067110373506</v>
      </c>
      <c r="F493" s="162">
        <f t="shared" si="1302"/>
        <v>0.6575354961479063</v>
      </c>
      <c r="G493" s="162">
        <f t="shared" si="1302"/>
        <v>0.95063715892565037</v>
      </c>
      <c r="H493" s="185">
        <f t="shared" ref="H493" si="1303">+H314/H135</f>
        <v>1.0946907498631637</v>
      </c>
      <c r="I493" s="185">
        <f>+I314/I135</f>
        <v>3.8612190306349912</v>
      </c>
      <c r="J493" s="130">
        <f t="shared" ref="J493" si="1304">+I493/H493-1</f>
        <v>2.5272235844850641</v>
      </c>
      <c r="K493" s="2"/>
      <c r="L493" s="136" t="s">
        <v>0</v>
      </c>
      <c r="M493" s="162">
        <f t="shared" si="1295"/>
        <v>1.2208673259005665</v>
      </c>
      <c r="N493" s="162">
        <f t="shared" si="1295"/>
        <v>1.3322648572820341</v>
      </c>
      <c r="O493" s="162">
        <f t="shared" si="1295"/>
        <v>2.1038802833813062</v>
      </c>
      <c r="P493" s="162">
        <f t="shared" si="1295"/>
        <v>2.3841544368294523</v>
      </c>
      <c r="Q493" s="162">
        <f t="shared" si="1295"/>
        <v>1.0416112569149401</v>
      </c>
      <c r="R493" s="162">
        <f t="shared" si="1295"/>
        <v>0.88944543984292301</v>
      </c>
      <c r="S493" s="185">
        <f t="shared" si="1295"/>
        <v>1.370496394504662</v>
      </c>
      <c r="T493" s="185">
        <f t="shared" si="1301"/>
        <v>1.9686728588546989</v>
      </c>
      <c r="U493" s="150">
        <f t="shared" ref="U493" si="1305">+T493/S493-1</f>
        <v>0.43646701060183068</v>
      </c>
      <c r="V493" s="130">
        <f t="shared" ref="V493" si="1306">+POWER(T493/O493,0.2)-1</f>
        <v>-1.3196897904098059E-2</v>
      </c>
    </row>
    <row r="494" spans="1:22" x14ac:dyDescent="0.25">
      <c r="A494" s="136" t="s">
        <v>1</v>
      </c>
      <c r="B494" s="162">
        <f t="shared" si="1302"/>
        <v>0.90168987202968398</v>
      </c>
      <c r="C494" s="162">
        <f t="shared" si="1302"/>
        <v>1.2576497669979227</v>
      </c>
      <c r="D494" s="162">
        <f t="shared" si="1302"/>
        <v>4.1501997450974093</v>
      </c>
      <c r="E494" s="162">
        <f t="shared" si="1302"/>
        <v>0.88177341411021326</v>
      </c>
      <c r="F494" s="162">
        <f t="shared" si="1302"/>
        <v>0.39285758499878259</v>
      </c>
      <c r="G494" s="162">
        <f t="shared" si="1302"/>
        <v>1.4445948000182789</v>
      </c>
      <c r="H494" s="185">
        <f t="shared" ref="H494" si="1307">+H315/H136</f>
        <v>1.6365634556574926</v>
      </c>
      <c r="I494" s="185">
        <f>+I315/I136</f>
        <v>6.1167911049829113</v>
      </c>
      <c r="J494" s="130">
        <f t="shared" ref="J494" si="1308">+I494/H494-1</f>
        <v>2.737582605695835</v>
      </c>
      <c r="K494" s="2"/>
      <c r="L494" s="136" t="s">
        <v>1</v>
      </c>
      <c r="M494" s="162">
        <f t="shared" si="1295"/>
        <v>1.1644518653611278</v>
      </c>
      <c r="N494" s="162">
        <f t="shared" si="1295"/>
        <v>1.3730984266593924</v>
      </c>
      <c r="O494" s="162">
        <f t="shared" si="1295"/>
        <v>2.268978393928887</v>
      </c>
      <c r="P494" s="162">
        <f t="shared" si="1295"/>
        <v>2.0523862344789241</v>
      </c>
      <c r="Q494" s="162">
        <f t="shared" si="1295"/>
        <v>0.99570130233086962</v>
      </c>
      <c r="R494" s="162">
        <f t="shared" si="1295"/>
        <v>0.96690070210631907</v>
      </c>
      <c r="S494" s="185">
        <f t="shared" si="1295"/>
        <v>1.3789346409423933</v>
      </c>
      <c r="T494" s="185">
        <f t="shared" si="1301"/>
        <v>2.0773451465588169</v>
      </c>
      <c r="U494" s="150">
        <f t="shared" ref="U494" si="1309">+T494/S494-1</f>
        <v>0.50648557580590992</v>
      </c>
      <c r="V494" s="130">
        <f t="shared" ref="V494" si="1310">+POWER(T494/O494,0.2)-1</f>
        <v>-1.7492985054794685E-2</v>
      </c>
    </row>
    <row r="495" spans="1:22" x14ac:dyDescent="0.25">
      <c r="A495" s="136" t="s">
        <v>2</v>
      </c>
      <c r="B495" s="162">
        <f t="shared" si="1302"/>
        <v>0.8477214097406609</v>
      </c>
      <c r="C495" s="162">
        <f t="shared" si="1302"/>
        <v>2.0263671464615478</v>
      </c>
      <c r="D495" s="162">
        <f t="shared" si="1302"/>
        <v>6.8823714195961969</v>
      </c>
      <c r="E495" s="162">
        <f t="shared" si="1302"/>
        <v>0.82228324169842715</v>
      </c>
      <c r="F495" s="162">
        <f t="shared" si="1302"/>
        <v>0.5555645585745419</v>
      </c>
      <c r="G495" s="162">
        <f t="shared" si="1302"/>
        <v>1.050977397455759</v>
      </c>
      <c r="H495" s="185">
        <f t="shared" ref="H495:I502" si="1311">+H316/H137</f>
        <v>2.3177347201830751</v>
      </c>
      <c r="I495" s="185">
        <f>+I316/I137</f>
        <v>6.3831449264041247</v>
      </c>
      <c r="J495" s="130">
        <f t="shared" ref="J495" si="1312">+I495/H495-1</f>
        <v>1.7540446587001672</v>
      </c>
      <c r="K495" s="2"/>
      <c r="L495" s="136" t="s">
        <v>2</v>
      </c>
      <c r="M495" s="162">
        <f t="shared" si="1295"/>
        <v>1.1025857916421764</v>
      </c>
      <c r="N495" s="162">
        <f t="shared" si="1295"/>
        <v>1.5128898516987568</v>
      </c>
      <c r="O495" s="162">
        <f t="shared" si="1295"/>
        <v>2.3959435020541546</v>
      </c>
      <c r="P495" s="162">
        <f t="shared" si="1295"/>
        <v>1.7689587226923693</v>
      </c>
      <c r="Q495" s="162">
        <f t="shared" si="1295"/>
        <v>0.92402332028235834</v>
      </c>
      <c r="R495" s="162">
        <f t="shared" si="1295"/>
        <v>1.0580069163070596</v>
      </c>
      <c r="S495" s="185">
        <f t="shared" si="1295"/>
        <v>1.5234536217234584</v>
      </c>
      <c r="T495" s="185">
        <f t="shared" si="1301"/>
        <v>2.1137849397630459</v>
      </c>
      <c r="U495" s="150">
        <f t="shared" ref="U495" si="1313">+T495/S495-1</f>
        <v>0.38749543118467589</v>
      </c>
      <c r="V495" s="130">
        <f t="shared" ref="V495" si="1314">+POWER(T495/O495,0.2)-1</f>
        <v>-2.4748009715855002E-2</v>
      </c>
    </row>
    <row r="496" spans="1:22" x14ac:dyDescent="0.25">
      <c r="A496" s="136" t="s">
        <v>3</v>
      </c>
      <c r="B496" s="162">
        <f t="shared" si="1302"/>
        <v>0.94137958396552845</v>
      </c>
      <c r="C496" s="162">
        <f t="shared" si="1302"/>
        <v>1.7981065831102829</v>
      </c>
      <c r="D496" s="162">
        <f t="shared" si="1302"/>
        <v>4.6389685328289332</v>
      </c>
      <c r="E496" s="162">
        <f t="shared" si="1302"/>
        <v>1.1524837720115928</v>
      </c>
      <c r="F496" s="162">
        <f t="shared" si="1302"/>
        <v>0.62491264618549902</v>
      </c>
      <c r="G496" s="162">
        <f t="shared" si="1302"/>
        <v>1.143449844415841</v>
      </c>
      <c r="H496" s="185">
        <f t="shared" si="1311"/>
        <v>1.5500591152148402</v>
      </c>
      <c r="I496" s="185">
        <f>+I317/I138</f>
        <v>4.5148790983957898</v>
      </c>
      <c r="J496" s="130">
        <f t="shared" ref="J496" si="1315">+I496/H496-1</f>
        <v>1.9127141372089036</v>
      </c>
      <c r="K496" s="2"/>
      <c r="L496" s="136" t="s">
        <v>3</v>
      </c>
      <c r="M496" s="162">
        <f t="shared" si="1295"/>
        <v>1.042480555417894</v>
      </c>
      <c r="N496" s="162">
        <f t="shared" si="1295"/>
        <v>1.6272893655910603</v>
      </c>
      <c r="O496" s="162">
        <f t="shared" si="1295"/>
        <v>2.596411601902886</v>
      </c>
      <c r="P496" s="162">
        <f t="shared" si="1295"/>
        <v>1.6027934284663807</v>
      </c>
      <c r="Q496" s="162">
        <f t="shared" si="1295"/>
        <v>0.84997686149753204</v>
      </c>
      <c r="R496" s="162">
        <f t="shared" si="1295"/>
        <v>1.1668553451041768</v>
      </c>
      <c r="S496" s="185">
        <f t="shared" si="1295"/>
        <v>1.5638705094030088</v>
      </c>
      <c r="T496" s="185">
        <f t="shared" si="1301"/>
        <v>2.2687627325344857</v>
      </c>
      <c r="U496" s="150">
        <f t="shared" ref="U496" si="1316">+T496/S496-1</f>
        <v>0.45073567082006183</v>
      </c>
      <c r="V496" s="130">
        <f t="shared" ref="V496" si="1317">+POWER(T496/O496,0.2)-1</f>
        <v>-2.6618455403193964E-2</v>
      </c>
    </row>
    <row r="497" spans="1:22" x14ac:dyDescent="0.25">
      <c r="A497" s="136" t="s">
        <v>4</v>
      </c>
      <c r="B497" s="162">
        <f t="shared" si="1302"/>
        <v>1.0972295269378667</v>
      </c>
      <c r="C497" s="162">
        <f t="shared" si="1302"/>
        <v>1.5241227458267996</v>
      </c>
      <c r="D497" s="162">
        <f t="shared" si="1302"/>
        <v>3.2797520950802088</v>
      </c>
      <c r="E497" s="162">
        <f t="shared" si="1302"/>
        <v>1.2533917092131235</v>
      </c>
      <c r="F497" s="162">
        <f t="shared" si="1302"/>
        <v>1.1960423692997975</v>
      </c>
      <c r="G497" s="162">
        <f t="shared" si="1302"/>
        <v>0.87735146132745756</v>
      </c>
      <c r="H497" s="185">
        <f t="shared" si="1311"/>
        <v>1.5072845514670146</v>
      </c>
      <c r="I497" s="185">
        <f t="shared" si="1311"/>
        <v>4.9024524060953238</v>
      </c>
      <c r="J497" s="130">
        <f t="shared" ref="J497:J498" si="1318">+I497/H497-1</f>
        <v>2.2525062380051928</v>
      </c>
      <c r="K497" s="2"/>
      <c r="L497" s="136" t="s">
        <v>4</v>
      </c>
      <c r="M497" s="162">
        <f t="shared" si="1295"/>
        <v>1.0182729259931949</v>
      </c>
      <c r="N497" s="162">
        <f t="shared" si="1295"/>
        <v>1.6854397095073308</v>
      </c>
      <c r="O497" s="162">
        <f t="shared" si="1295"/>
        <v>2.9191724825029173</v>
      </c>
      <c r="P497" s="162">
        <f t="shared" si="1295"/>
        <v>1.4660739708252422</v>
      </c>
      <c r="Q497" s="162">
        <f t="shared" si="1295"/>
        <v>0.84682890822309898</v>
      </c>
      <c r="R497" s="162">
        <f t="shared" si="1295"/>
        <v>1.1281655587560881</v>
      </c>
      <c r="S497" s="185">
        <f t="shared" si="1295"/>
        <v>1.6690563142149815</v>
      </c>
      <c r="T497" s="185">
        <f t="shared" si="1301"/>
        <v>2.7468583153146531</v>
      </c>
      <c r="U497" s="150">
        <f t="shared" ref="U497:U498" si="1319">+T497/S497-1</f>
        <v>0.64575532408359848</v>
      </c>
      <c r="V497" s="130">
        <f t="shared" ref="V497:V498" si="1320">+POWER(T497/O497,0.2)-1</f>
        <v>-1.2094733934014945E-2</v>
      </c>
    </row>
    <row r="498" spans="1:22" x14ac:dyDescent="0.25">
      <c r="A498" s="136" t="s">
        <v>5</v>
      </c>
      <c r="B498" s="162">
        <f t="shared" si="1302"/>
        <v>1.4646235886564596</v>
      </c>
      <c r="C498" s="162">
        <f t="shared" si="1302"/>
        <v>2.1346685992884438</v>
      </c>
      <c r="D498" s="162">
        <f t="shared" si="1302"/>
        <v>1.4035614946051671</v>
      </c>
      <c r="E498" s="162">
        <f t="shared" si="1302"/>
        <v>1.8704998496496958</v>
      </c>
      <c r="F498" s="162">
        <f t="shared" si="1302"/>
        <v>1.267864251636476</v>
      </c>
      <c r="G498" s="162">
        <f t="shared" si="1302"/>
        <v>2.0156519042606149</v>
      </c>
      <c r="H498" s="185">
        <f t="shared" si="1311"/>
        <v>2.4794327853479023</v>
      </c>
      <c r="I498" s="185">
        <f t="shared" si="1311"/>
        <v>2.9147488831731416</v>
      </c>
      <c r="J498" s="130">
        <f t="shared" si="1318"/>
        <v>0.17557084039451287</v>
      </c>
      <c r="K498" s="2"/>
      <c r="L498" s="136" t="s">
        <v>5</v>
      </c>
      <c r="M498" s="162">
        <f t="shared" si="1295"/>
        <v>1.0529578432464968</v>
      </c>
      <c r="N498" s="162">
        <f t="shared" si="1295"/>
        <v>1.7381821252738769</v>
      </c>
      <c r="O498" s="162">
        <f t="shared" si="1295"/>
        <v>2.887308918504917</v>
      </c>
      <c r="P498" s="162">
        <f t="shared" si="1295"/>
        <v>1.486201017517881</v>
      </c>
      <c r="Q498" s="162">
        <f t="shared" si="1295"/>
        <v>0.84937214626206314</v>
      </c>
      <c r="R498" s="162">
        <f t="shared" si="1295"/>
        <v>1.16570705112068</v>
      </c>
      <c r="S498" s="185">
        <f t="shared" si="1295"/>
        <v>1.7008235985548836</v>
      </c>
      <c r="T498" s="185">
        <f t="shared" si="1301"/>
        <v>2.8084904303088716</v>
      </c>
      <c r="U498" s="150">
        <f t="shared" si="1319"/>
        <v>0.65125321208802878</v>
      </c>
      <c r="V498" s="130">
        <f t="shared" si="1320"/>
        <v>-5.5202615827477652E-3</v>
      </c>
    </row>
    <row r="499" spans="1:22" x14ac:dyDescent="0.25">
      <c r="A499" s="136" t="s">
        <v>6</v>
      </c>
      <c r="B499" s="162">
        <f t="shared" si="1302"/>
        <v>1.3424655595061425</v>
      </c>
      <c r="C499" s="162">
        <f t="shared" si="1302"/>
        <v>2.1763899668092272</v>
      </c>
      <c r="D499" s="162">
        <f t="shared" si="1302"/>
        <v>0.97160320764147734</v>
      </c>
      <c r="E499" s="162">
        <f t="shared" si="1302"/>
        <v>0.87325710711264082</v>
      </c>
      <c r="F499" s="162">
        <f t="shared" si="1302"/>
        <v>0.96589457950589386</v>
      </c>
      <c r="G499" s="162">
        <f t="shared" si="1302"/>
        <v>2.919872880672377</v>
      </c>
      <c r="H499" s="185">
        <f t="shared" si="1311"/>
        <v>2.488077074909044</v>
      </c>
      <c r="I499" s="186"/>
      <c r="J499" s="130"/>
      <c r="K499" s="2"/>
      <c r="L499" s="136" t="s">
        <v>6</v>
      </c>
      <c r="M499" s="162">
        <f t="shared" si="1295"/>
        <v>1.0349645075088201</v>
      </c>
      <c r="N499" s="162">
        <f t="shared" si="1295"/>
        <v>1.8190349138793367</v>
      </c>
      <c r="O499" s="162">
        <f t="shared" si="1295"/>
        <v>2.4755384201288186</v>
      </c>
      <c r="P499" s="162">
        <f t="shared" si="1295"/>
        <v>1.4816050340616258</v>
      </c>
      <c r="Q499" s="162">
        <f t="shared" si="1295"/>
        <v>0.85527104067071535</v>
      </c>
      <c r="R499" s="162">
        <f t="shared" si="1295"/>
        <v>1.2455625478962129</v>
      </c>
      <c r="S499" s="185">
        <f t="shared" si="1295"/>
        <v>1.6847656985677133</v>
      </c>
      <c r="T499" s="185"/>
      <c r="U499" s="150"/>
      <c r="V499" s="130"/>
    </row>
    <row r="500" spans="1:22" x14ac:dyDescent="0.25">
      <c r="A500" s="136" t="s">
        <v>7</v>
      </c>
      <c r="B500" s="162">
        <f t="shared" si="1302"/>
        <v>1.2572386467540384</v>
      </c>
      <c r="C500" s="162">
        <f t="shared" si="1302"/>
        <v>1.6541394930909343</v>
      </c>
      <c r="D500" s="162">
        <f t="shared" si="1302"/>
        <v>2.9433771536452782</v>
      </c>
      <c r="E500" s="162">
        <f t="shared" si="1302"/>
        <v>1.0039478058897651</v>
      </c>
      <c r="F500" s="162">
        <f t="shared" si="1302"/>
        <v>1.3037528476706937</v>
      </c>
      <c r="G500" s="162">
        <f t="shared" si="1302"/>
        <v>3.0965371380737015</v>
      </c>
      <c r="H500" s="185">
        <f t="shared" si="1311"/>
        <v>3.8178280253208206</v>
      </c>
      <c r="I500" s="186"/>
      <c r="J500" s="130"/>
      <c r="K500" s="2"/>
      <c r="L500" s="136" t="s">
        <v>7</v>
      </c>
      <c r="M500" s="162">
        <f t="shared" si="1295"/>
        <v>1.0332156829434824</v>
      </c>
      <c r="N500" s="162">
        <f t="shared" si="1295"/>
        <v>1.8876995226861999</v>
      </c>
      <c r="O500" s="162">
        <f t="shared" si="1295"/>
        <v>2.6106192094303573</v>
      </c>
      <c r="P500" s="162">
        <f t="shared" si="1295"/>
        <v>1.3489848080535689</v>
      </c>
      <c r="Q500" s="162">
        <f t="shared" si="1295"/>
        <v>0.87371950575235324</v>
      </c>
      <c r="R500" s="162">
        <f t="shared" si="1295"/>
        <v>1.3240913964716068</v>
      </c>
      <c r="S500" s="185">
        <f t="shared" si="1295"/>
        <v>1.6505687577055614</v>
      </c>
      <c r="T500" s="185"/>
      <c r="U500" s="150"/>
      <c r="V500" s="130"/>
    </row>
    <row r="501" spans="1:22" x14ac:dyDescent="0.25">
      <c r="A501" s="136" t="s">
        <v>8</v>
      </c>
      <c r="B501" s="162">
        <f t="shared" ref="B501:G503" si="1321">+B322/B143</f>
        <v>2.7020445862546709</v>
      </c>
      <c r="C501" s="162">
        <f t="shared" si="1321"/>
        <v>2.2411548313520719</v>
      </c>
      <c r="D501" s="162">
        <f t="shared" si="1321"/>
        <v>8.9228282561725862</v>
      </c>
      <c r="E501" s="162">
        <f t="shared" si="1321"/>
        <v>1.503181566584173</v>
      </c>
      <c r="F501" s="162">
        <f t="shared" si="1321"/>
        <v>1.8777140758038913</v>
      </c>
      <c r="G501" s="162">
        <f t="shared" si="1321"/>
        <v>1.4207632005616193</v>
      </c>
      <c r="H501" s="185">
        <f t="shared" si="1311"/>
        <v>3.667409233102664</v>
      </c>
      <c r="I501" s="186"/>
      <c r="J501" s="130"/>
      <c r="K501" s="2"/>
      <c r="L501" s="136" t="s">
        <v>8</v>
      </c>
      <c r="M501" s="162">
        <f t="shared" ref="M501:Q503" si="1322">+M322/M143</f>
        <v>1.0980126622983617</v>
      </c>
      <c r="N501" s="162">
        <f t="shared" si="1322"/>
        <v>1.8662911487835399</v>
      </c>
      <c r="O501" s="162">
        <f t="shared" si="1322"/>
        <v>2.8805557241975825</v>
      </c>
      <c r="P501" s="162">
        <f t="shared" si="1322"/>
        <v>1.2025272561432216</v>
      </c>
      <c r="Q501" s="162">
        <f t="shared" si="1322"/>
        <v>0.86888051044639047</v>
      </c>
      <c r="R501" s="162">
        <f t="shared" ref="R501:S501" si="1323">+R322/R143</f>
        <v>1.3018893041424022</v>
      </c>
      <c r="S501" s="185">
        <f t="shared" si="1323"/>
        <v>1.7062271730305756</v>
      </c>
      <c r="T501" s="185"/>
      <c r="U501" s="150"/>
      <c r="V501" s="130"/>
    </row>
    <row r="502" spans="1:22" x14ac:dyDescent="0.25">
      <c r="A502" s="136" t="s">
        <v>9</v>
      </c>
      <c r="B502" s="162">
        <f t="shared" si="1321"/>
        <v>2.4819783396657602</v>
      </c>
      <c r="C502" s="162">
        <f t="shared" si="1321"/>
        <v>1.6771786558818802</v>
      </c>
      <c r="D502" s="162">
        <f t="shared" si="1321"/>
        <v>5.5694807018273718</v>
      </c>
      <c r="E502" s="162">
        <f t="shared" si="1321"/>
        <v>1.8979692474328351</v>
      </c>
      <c r="F502" s="162">
        <f t="shared" si="1321"/>
        <v>0.98138701687166574</v>
      </c>
      <c r="G502" s="162">
        <f t="shared" si="1321"/>
        <v>1.7311353489367203</v>
      </c>
      <c r="H502" s="185">
        <f t="shared" si="1311"/>
        <v>1.438518766933484</v>
      </c>
      <c r="I502" s="186"/>
      <c r="J502" s="130"/>
      <c r="K502" s="2"/>
      <c r="L502" s="136" t="s">
        <v>9</v>
      </c>
      <c r="M502" s="162">
        <f t="shared" si="1322"/>
        <v>1.1725501023702511</v>
      </c>
      <c r="N502" s="162">
        <f t="shared" si="1322"/>
        <v>1.8101185384988696</v>
      </c>
      <c r="O502" s="162">
        <f t="shared" si="1322"/>
        <v>3.2372578856053931</v>
      </c>
      <c r="P502" s="162">
        <f t="shared" si="1322"/>
        <v>1.179211586880569</v>
      </c>
      <c r="Q502" s="162">
        <f t="shared" si="1322"/>
        <v>0.82026783343020637</v>
      </c>
      <c r="R502" s="162">
        <f t="shared" ref="R502:S502" si="1324">+R323/R144</f>
        <v>1.3510381755596037</v>
      </c>
      <c r="S502" s="185">
        <f t="shared" si="1324"/>
        <v>1.6769297680458568</v>
      </c>
      <c r="T502" s="185"/>
      <c r="U502" s="150"/>
      <c r="V502" s="130"/>
    </row>
    <row r="503" spans="1:22" ht="25.5" x14ac:dyDescent="0.25">
      <c r="A503" s="137" t="s">
        <v>13</v>
      </c>
      <c r="B503" s="187">
        <f t="shared" si="1321"/>
        <v>1.1725501023702514</v>
      </c>
      <c r="C503" s="187">
        <f t="shared" si="1321"/>
        <v>1.8101185384988696</v>
      </c>
      <c r="D503" s="187">
        <f t="shared" si="1321"/>
        <v>3.2372578856053931</v>
      </c>
      <c r="E503" s="187">
        <f t="shared" si="1321"/>
        <v>1.179211586880569</v>
      </c>
      <c r="F503" s="187">
        <f t="shared" si="1321"/>
        <v>0.82026783343020637</v>
      </c>
      <c r="G503" s="187">
        <f t="shared" ref="G503:H503" si="1325">+G324/G145</f>
        <v>1.3510381755596037</v>
      </c>
      <c r="H503" s="188">
        <f t="shared" si="1325"/>
        <v>1.6769297680458568</v>
      </c>
      <c r="I503" s="189"/>
      <c r="J503" s="140"/>
      <c r="K503" s="3"/>
      <c r="L503" s="137" t="s">
        <v>14</v>
      </c>
      <c r="M503" s="187">
        <f t="shared" si="1322"/>
        <v>1.1209224262410102</v>
      </c>
      <c r="N503" s="187">
        <f t="shared" si="1322"/>
        <v>1.5707662260095459</v>
      </c>
      <c r="O503" s="187">
        <f t="shared" si="1322"/>
        <v>2.4407789403165867</v>
      </c>
      <c r="P503" s="187">
        <f t="shared" si="1322"/>
        <v>1.685920671807168</v>
      </c>
      <c r="Q503" s="187">
        <f t="shared" si="1322"/>
        <v>0.91843940363490351</v>
      </c>
      <c r="R503" s="187">
        <f>+R324/R145</f>
        <v>1.0931151351154538</v>
      </c>
      <c r="S503" s="188">
        <f>+S324/S145</f>
        <v>1.5315352076708353</v>
      </c>
      <c r="T503" s="188">
        <f>+T324/T145</f>
        <v>2.0981733745750613</v>
      </c>
      <c r="U503" s="152">
        <f t="shared" ref="U503" si="1326">+T503/S503-1</f>
        <v>0.36998050326637388</v>
      </c>
      <c r="V503" s="160">
        <f t="shared" ref="V503" si="1327">+POWER(T503/O503,0.2)-1</f>
        <v>-2.9797063346657215E-2</v>
      </c>
    </row>
    <row r="504" spans="1:22" ht="25.5" x14ac:dyDescent="0.25">
      <c r="A504" s="138" t="s">
        <v>15</v>
      </c>
      <c r="B504" s="141">
        <f t="shared" ref="B504:H504" si="1328">+B503/B$539</f>
        <v>0.37216372417847576</v>
      </c>
      <c r="C504" s="141">
        <f t="shared" si="1328"/>
        <v>0.50409223325942454</v>
      </c>
      <c r="D504" s="141">
        <f t="shared" si="1328"/>
        <v>1.0774037144286863</v>
      </c>
      <c r="E504" s="141">
        <f t="shared" si="1328"/>
        <v>0.45157386276325984</v>
      </c>
      <c r="F504" s="141">
        <f t="shared" si="1328"/>
        <v>0.41094346470445858</v>
      </c>
      <c r="G504" s="141">
        <f t="shared" si="1328"/>
        <v>0.47232631195129882</v>
      </c>
      <c r="H504" s="142">
        <f t="shared" si="1328"/>
        <v>0.52549453115435307</v>
      </c>
      <c r="I504" s="244"/>
      <c r="J504" s="143"/>
      <c r="K504" s="3"/>
      <c r="L504" s="138" t="s">
        <v>15</v>
      </c>
      <c r="M504" s="141">
        <f t="shared" ref="M504:R504" si="1329">+M503/M$539</f>
        <v>0.39397638107867045</v>
      </c>
      <c r="N504" s="141">
        <f t="shared" si="1329"/>
        <v>0.46616737208702397</v>
      </c>
      <c r="O504" s="141">
        <f t="shared" si="1329"/>
        <v>0.71001160425048293</v>
      </c>
      <c r="P504" s="141">
        <f t="shared" si="1329"/>
        <v>0.61136802933841328</v>
      </c>
      <c r="Q504" s="141">
        <f t="shared" si="1329"/>
        <v>0.43518327705318988</v>
      </c>
      <c r="R504" s="141">
        <f t="shared" si="1329"/>
        <v>0.44209251924429688</v>
      </c>
      <c r="S504" s="142">
        <f t="shared" ref="S504:T504" si="1330">+S503/S$539</f>
        <v>0.50639997899666045</v>
      </c>
      <c r="T504" s="142">
        <f t="shared" si="1330"/>
        <v>0.62753432642445606</v>
      </c>
      <c r="U504" s="151"/>
      <c r="V504" s="143"/>
    </row>
    <row r="505" spans="1:22" ht="26.25" thickBot="1" x14ac:dyDescent="0.3">
      <c r="A505" s="139" t="s">
        <v>12</v>
      </c>
      <c r="B505" s="144"/>
      <c r="C505" s="145">
        <f>+C503/B503-1</f>
        <v>0.54374515412160696</v>
      </c>
      <c r="D505" s="145">
        <f t="shared" ref="D505" si="1331">+D503/C503-1</f>
        <v>0.78842314287883575</v>
      </c>
      <c r="E505" s="145">
        <f t="shared" ref="E505" si="1332">+E503/D503-1</f>
        <v>-0.63573751966935221</v>
      </c>
      <c r="F505" s="145">
        <f t="shared" ref="F505:H505" si="1333">+F503/E503-1</f>
        <v>-0.30439300075052311</v>
      </c>
      <c r="G505" s="145">
        <f t="shared" si="1333"/>
        <v>0.64706955520834608</v>
      </c>
      <c r="H505" s="146">
        <f t="shared" si="1333"/>
        <v>0.24121568019443118</v>
      </c>
      <c r="I505" s="159"/>
      <c r="J505" s="148"/>
      <c r="K505" s="2"/>
      <c r="L505" s="139" t="s">
        <v>12</v>
      </c>
      <c r="M505" s="144"/>
      <c r="N505" s="145">
        <f>+N503/M503-1</f>
        <v>0.40131572822311834</v>
      </c>
      <c r="O505" s="145">
        <f t="shared" ref="O505" si="1334">+O503/N503-1</f>
        <v>0.55387790996580399</v>
      </c>
      <c r="P505" s="145">
        <f t="shared" ref="P505" si="1335">+P503/O503-1</f>
        <v>-0.30926941233420679</v>
      </c>
      <c r="Q505" s="145">
        <f t="shared" ref="Q505" si="1336">+Q503/P503-1</f>
        <v>-0.45522976318309671</v>
      </c>
      <c r="R505" s="145">
        <f t="shared" ref="R505:T505" si="1337">+R503/Q503-1</f>
        <v>0.19018754072314059</v>
      </c>
      <c r="S505" s="146">
        <f t="shared" si="1337"/>
        <v>0.40107401175913271</v>
      </c>
      <c r="T505" s="146">
        <f t="shared" si="1337"/>
        <v>0.36998050326637388</v>
      </c>
      <c r="U505" s="147"/>
      <c r="V505" s="148"/>
    </row>
    <row r="506" spans="1:22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2" ht="15.75" thickBot="1" x14ac:dyDescent="0.3">
      <c r="A507" s="287" t="s">
        <v>153</v>
      </c>
      <c r="B507" s="288"/>
      <c r="C507" s="288"/>
      <c r="D507" s="288"/>
      <c r="E507" s="288"/>
      <c r="F507" s="288"/>
      <c r="G507" s="288"/>
      <c r="H507" s="288"/>
      <c r="I507" s="288"/>
      <c r="J507" s="289"/>
      <c r="K507" s="2"/>
      <c r="L507" s="287" t="s">
        <v>154</v>
      </c>
      <c r="M507" s="288"/>
      <c r="N507" s="288"/>
      <c r="O507" s="288"/>
      <c r="P507" s="288"/>
      <c r="Q507" s="288"/>
      <c r="R507" s="288"/>
      <c r="S507" s="288"/>
      <c r="T507" s="288"/>
      <c r="U507" s="288"/>
      <c r="V507" s="289"/>
    </row>
    <row r="508" spans="1:22" ht="38.25" x14ac:dyDescent="0.25">
      <c r="A508" s="131"/>
      <c r="B508" s="132">
        <v>2016</v>
      </c>
      <c r="C508" s="132">
        <f>+B508+1</f>
        <v>2017</v>
      </c>
      <c r="D508" s="132">
        <f t="shared" ref="D508" si="1338">+C508+1</f>
        <v>2018</v>
      </c>
      <c r="E508" s="132">
        <f t="shared" ref="E508" si="1339">+D508+1</f>
        <v>2019</v>
      </c>
      <c r="F508" s="132">
        <f t="shared" ref="F508" si="1340">+E508+1</f>
        <v>2020</v>
      </c>
      <c r="G508" s="132">
        <f t="shared" ref="G508" si="1341">+F508+1</f>
        <v>2021</v>
      </c>
      <c r="H508" s="133">
        <f t="shared" ref="H508" si="1342">+G508+1</f>
        <v>2022</v>
      </c>
      <c r="I508" s="134">
        <f t="shared" ref="I508" si="1343">+H508+1</f>
        <v>2023</v>
      </c>
      <c r="J508" s="135" t="s">
        <v>16</v>
      </c>
      <c r="K508" s="2"/>
      <c r="L508" s="131"/>
      <c r="M508" s="132">
        <v>2016</v>
      </c>
      <c r="N508" s="132">
        <f>+M508+1</f>
        <v>2017</v>
      </c>
      <c r="O508" s="132">
        <f t="shared" ref="O508" si="1344">+N508+1</f>
        <v>2018</v>
      </c>
      <c r="P508" s="132">
        <f t="shared" ref="P508" si="1345">+O508+1</f>
        <v>2019</v>
      </c>
      <c r="Q508" s="132">
        <f t="shared" ref="Q508" si="1346">+P508+1</f>
        <v>2020</v>
      </c>
      <c r="R508" s="132">
        <f t="shared" ref="R508" si="1347">+Q508+1</f>
        <v>2021</v>
      </c>
      <c r="S508" s="133">
        <v>2022</v>
      </c>
      <c r="T508" s="134">
        <v>2023</v>
      </c>
      <c r="U508" s="149" t="s">
        <v>16</v>
      </c>
      <c r="V508" s="135" t="s">
        <v>21</v>
      </c>
    </row>
    <row r="509" spans="1:22" x14ac:dyDescent="0.25">
      <c r="A509" s="136" t="s">
        <v>10</v>
      </c>
      <c r="B509" s="162">
        <f t="shared" ref="B509:G518" si="1348">+B330/B151</f>
        <v>3.4306071734875641</v>
      </c>
      <c r="C509" s="162">
        <f t="shared" si="1348"/>
        <v>5.3863636363636367</v>
      </c>
      <c r="D509" s="162">
        <f t="shared" si="1348"/>
        <v>5.2386688918115398</v>
      </c>
      <c r="E509" s="162">
        <f t="shared" si="1348"/>
        <v>4.846927273547049</v>
      </c>
      <c r="F509" s="162">
        <f t="shared" si="1348"/>
        <v>5.4043180174743242</v>
      </c>
      <c r="G509" s="162">
        <f t="shared" si="1348"/>
        <v>5.375515103141562</v>
      </c>
      <c r="H509" s="185">
        <f t="shared" ref="H509:I509" si="1349">+H330/H151</f>
        <v>5.8688625241526262</v>
      </c>
      <c r="I509" s="185">
        <f t="shared" si="1349"/>
        <v>4.8892432430152164</v>
      </c>
      <c r="J509" s="130">
        <f>+I509/H509-1</f>
        <v>-0.1669180828662965</v>
      </c>
      <c r="K509" s="2"/>
      <c r="L509" s="136" t="s">
        <v>10</v>
      </c>
      <c r="M509" s="162">
        <f t="shared" ref="M509:S518" si="1350">+M330/M151</f>
        <v>4.6311272352047563</v>
      </c>
      <c r="N509" s="162">
        <f t="shared" si="1350"/>
        <v>4.7044439886057043</v>
      </c>
      <c r="O509" s="162">
        <f t="shared" si="1350"/>
        <v>4.9718794709666536</v>
      </c>
      <c r="P509" s="162">
        <f t="shared" si="1350"/>
        <v>5.1887955092986457</v>
      </c>
      <c r="Q509" s="162">
        <f t="shared" si="1350"/>
        <v>5.2599956237223262</v>
      </c>
      <c r="R509" s="162">
        <f t="shared" si="1350"/>
        <v>4.6569762094113845</v>
      </c>
      <c r="S509" s="185">
        <f t="shared" si="1350"/>
        <v>5.3056667405452691</v>
      </c>
      <c r="T509" s="185">
        <f t="shared" ref="T509" si="1351">+T330/T151</f>
        <v>5.1937071320712098</v>
      </c>
      <c r="U509" s="150">
        <f t="shared" ref="U509:U510" si="1352">+T509/S509-1</f>
        <v>-2.1101892363211805E-2</v>
      </c>
      <c r="V509" s="130">
        <f t="shared" ref="V509:V510" si="1353">+POWER(T509/O509,0.2)-1</f>
        <v>8.7681760289275434E-3</v>
      </c>
    </row>
    <row r="510" spans="1:22" x14ac:dyDescent="0.25">
      <c r="A510" s="136" t="s">
        <v>11</v>
      </c>
      <c r="B510" s="162">
        <f t="shared" si="1348"/>
        <v>4.6031299629433562</v>
      </c>
      <c r="C510" s="162">
        <f t="shared" si="1348"/>
        <v>4.9863036175769482</v>
      </c>
      <c r="D510" s="162">
        <f t="shared" si="1348"/>
        <v>4.4456545149400819</v>
      </c>
      <c r="E510" s="162">
        <f t="shared" si="1348"/>
        <v>5.0794318042492081</v>
      </c>
      <c r="F510" s="162">
        <f t="shared" si="1348"/>
        <v>5.0956889313529636</v>
      </c>
      <c r="G510" s="162">
        <f t="shared" si="1348"/>
        <v>5.4318157004039733</v>
      </c>
      <c r="H510" s="185">
        <f t="shared" ref="H510:I514" si="1354">+H331/H152</f>
        <v>4.6285996991742229</v>
      </c>
      <c r="I510" s="185">
        <f t="shared" si="1354"/>
        <v>5.1098552867856766</v>
      </c>
      <c r="J510" s="130">
        <f t="shared" ref="J510" si="1355">+I510/H510-1</f>
        <v>0.10397433757283303</v>
      </c>
      <c r="K510" s="2"/>
      <c r="L510" s="136" t="s">
        <v>11</v>
      </c>
      <c r="M510" s="162">
        <f t="shared" si="1350"/>
        <v>4.5825903854106214</v>
      </c>
      <c r="N510" s="162">
        <f t="shared" si="1350"/>
        <v>4.7317152214982867</v>
      </c>
      <c r="O510" s="162">
        <f t="shared" si="1350"/>
        <v>4.9325038289384642</v>
      </c>
      <c r="P510" s="162">
        <f t="shared" si="1350"/>
        <v>5.2422713881317007</v>
      </c>
      <c r="Q510" s="162">
        <f t="shared" si="1350"/>
        <v>5.2610233602647147</v>
      </c>
      <c r="R510" s="162">
        <f t="shared" si="1350"/>
        <v>4.6921416575305575</v>
      </c>
      <c r="S510" s="185">
        <f t="shared" si="1350"/>
        <v>5.2208111525786816</v>
      </c>
      <c r="T510" s="185">
        <f t="shared" ref="T510:T516" si="1356">+T331/T152</f>
        <v>5.270349974597206</v>
      </c>
      <c r="U510" s="150">
        <f t="shared" si="1352"/>
        <v>9.4887213060859121E-3</v>
      </c>
      <c r="V510" s="130">
        <f t="shared" si="1353"/>
        <v>1.3338177130640672E-2</v>
      </c>
    </row>
    <row r="511" spans="1:22" x14ac:dyDescent="0.25">
      <c r="A511" s="136" t="s">
        <v>0</v>
      </c>
      <c r="B511" s="162">
        <f t="shared" si="1348"/>
        <v>5.2947533807409028</v>
      </c>
      <c r="C511" s="162">
        <f t="shared" si="1348"/>
        <v>6.2445991554301932</v>
      </c>
      <c r="D511" s="162">
        <f t="shared" si="1348"/>
        <v>6.5406914689231765</v>
      </c>
      <c r="E511" s="162">
        <f t="shared" si="1348"/>
        <v>5.8125672601671594</v>
      </c>
      <c r="F511" s="162">
        <f t="shared" si="1348"/>
        <v>4.6643561290838091</v>
      </c>
      <c r="G511" s="162">
        <f t="shared" si="1348"/>
        <v>4.7903587726596575</v>
      </c>
      <c r="H511" s="185">
        <f t="shared" ref="H511" si="1357">+H332/H153</f>
        <v>4.1586082282331365</v>
      </c>
      <c r="I511" s="185">
        <f t="shared" si="1354"/>
        <v>4.7172781208378742</v>
      </c>
      <c r="J511" s="130">
        <f t="shared" ref="J511" si="1358">+I511/H511-1</f>
        <v>0.13434059231929596</v>
      </c>
      <c r="K511" s="2"/>
      <c r="L511" s="136" t="s">
        <v>0</v>
      </c>
      <c r="M511" s="162">
        <f t="shared" si="1350"/>
        <v>4.7239843014353067</v>
      </c>
      <c r="N511" s="162">
        <f t="shared" si="1350"/>
        <v>4.8474469821216637</v>
      </c>
      <c r="O511" s="162">
        <f t="shared" si="1350"/>
        <v>4.9570146470267309</v>
      </c>
      <c r="P511" s="162">
        <f t="shared" si="1350"/>
        <v>5.1143053332511972</v>
      </c>
      <c r="Q511" s="162">
        <f t="shared" si="1350"/>
        <v>5.2011662672158891</v>
      </c>
      <c r="R511" s="162">
        <f t="shared" si="1350"/>
        <v>4.7001282309793702</v>
      </c>
      <c r="S511" s="185">
        <f t="shared" si="1350"/>
        <v>5.2088420093108052</v>
      </c>
      <c r="T511" s="185">
        <f t="shared" si="1356"/>
        <v>5.27418216707248</v>
      </c>
      <c r="U511" s="150">
        <f t="shared" ref="U511" si="1359">+T511/S511-1</f>
        <v>1.2544085162283558E-2</v>
      </c>
      <c r="V511" s="130">
        <f t="shared" ref="V511" si="1360">+POWER(T511/O511,0.2)-1</f>
        <v>1.2481239375234932E-2</v>
      </c>
    </row>
    <row r="512" spans="1:22" x14ac:dyDescent="0.25">
      <c r="A512" s="136" t="s">
        <v>1</v>
      </c>
      <c r="B512" s="162">
        <f t="shared" si="1348"/>
        <v>4.254595959891935</v>
      </c>
      <c r="C512" s="162">
        <f t="shared" si="1348"/>
        <v>2.8832194890599605</v>
      </c>
      <c r="D512" s="162">
        <f t="shared" si="1348"/>
        <v>5.3737650311807732</v>
      </c>
      <c r="E512" s="162">
        <f t="shared" si="1348"/>
        <v>4.5728538765329452</v>
      </c>
      <c r="F512" s="162">
        <f t="shared" si="1348"/>
        <v>2.3542910819334915</v>
      </c>
      <c r="G512" s="162">
        <f t="shared" si="1348"/>
        <v>5.4072087723936493</v>
      </c>
      <c r="H512" s="185">
        <f t="shared" ref="H512" si="1361">+H333/H154</f>
        <v>6.0053707523166509</v>
      </c>
      <c r="I512" s="185">
        <f t="shared" si="1354"/>
        <v>4.5311553002972671</v>
      </c>
      <c r="J512" s="130">
        <f t="shared" ref="J512" si="1362">+I512/H512-1</f>
        <v>-0.2454828374169381</v>
      </c>
      <c r="K512" s="2"/>
      <c r="L512" s="136" t="s">
        <v>1</v>
      </c>
      <c r="M512" s="162">
        <f t="shared" si="1350"/>
        <v>4.7411439573913707</v>
      </c>
      <c r="N512" s="162">
        <f t="shared" si="1350"/>
        <v>4.6987928522489311</v>
      </c>
      <c r="O512" s="162">
        <f t="shared" si="1350"/>
        <v>5.2058826662088773</v>
      </c>
      <c r="P512" s="162">
        <f t="shared" si="1350"/>
        <v>5.0638759517884937</v>
      </c>
      <c r="Q512" s="162">
        <f t="shared" si="1350"/>
        <v>4.8741124927841391</v>
      </c>
      <c r="R512" s="162">
        <f t="shared" si="1350"/>
        <v>5.0455757232969018</v>
      </c>
      <c r="S512" s="185">
        <f t="shared" si="1350"/>
        <v>5.248058693220945</v>
      </c>
      <c r="T512" s="185">
        <f t="shared" si="1356"/>
        <v>5.1883799408003801</v>
      </c>
      <c r="U512" s="150">
        <f t="shared" ref="U512" si="1363">+T512/S512-1</f>
        <v>-1.1371586315841564E-2</v>
      </c>
      <c r="V512" s="130">
        <f t="shared" ref="V512" si="1364">+POWER(T512/O512,0.2)-1</f>
        <v>-6.7332717732559999E-4</v>
      </c>
    </row>
    <row r="513" spans="1:22" x14ac:dyDescent="0.25">
      <c r="A513" s="136" t="s">
        <v>2</v>
      </c>
      <c r="B513" s="162">
        <f t="shared" si="1348"/>
        <v>4.3655012821314649</v>
      </c>
      <c r="C513" s="162">
        <f t="shared" si="1348"/>
        <v>5.2257442598553485</v>
      </c>
      <c r="D513" s="162">
        <f t="shared" si="1348"/>
        <v>5.727560874642414</v>
      </c>
      <c r="E513" s="162">
        <f t="shared" si="1348"/>
        <v>4.7586185976673283</v>
      </c>
      <c r="F513" s="162">
        <f t="shared" si="1348"/>
        <v>4.1216241894081511</v>
      </c>
      <c r="G513" s="162">
        <f t="shared" si="1348"/>
        <v>3.9817136115617169</v>
      </c>
      <c r="H513" s="185">
        <f t="shared" ref="H513:I520" si="1365">+H334/H155</f>
        <v>4.2722832224444538</v>
      </c>
      <c r="I513" s="185">
        <f t="shared" si="1354"/>
        <v>4.8995859118623004</v>
      </c>
      <c r="J513" s="130">
        <f t="shared" ref="J513" si="1366">+I513/H513-1</f>
        <v>0.14683078268835503</v>
      </c>
      <c r="K513" s="2"/>
      <c r="L513" s="136" t="s">
        <v>2</v>
      </c>
      <c r="M513" s="162">
        <f t="shared" si="1350"/>
        <v>4.6995861571648367</v>
      </c>
      <c r="N513" s="162">
        <f t="shared" si="1350"/>
        <v>4.7539208561508186</v>
      </c>
      <c r="O513" s="162">
        <f t="shared" si="1350"/>
        <v>5.2313531128723136</v>
      </c>
      <c r="P513" s="162">
        <f t="shared" si="1350"/>
        <v>5.0005526217183025</v>
      </c>
      <c r="Q513" s="162">
        <f t="shared" si="1350"/>
        <v>4.8023877177709018</v>
      </c>
      <c r="R513" s="162">
        <f t="shared" si="1350"/>
        <v>4.9899353667012845</v>
      </c>
      <c r="S513" s="185">
        <f t="shared" si="1350"/>
        <v>5.3621237864762712</v>
      </c>
      <c r="T513" s="185">
        <f t="shared" si="1356"/>
        <v>5.2762475525420296</v>
      </c>
      <c r="U513" s="150">
        <f t="shared" ref="U513" si="1367">+T513/S513-1</f>
        <v>-1.6015339696339836E-2</v>
      </c>
      <c r="V513" s="130">
        <f t="shared" ref="V513" si="1368">+POWER(T513/O513,0.2)-1</f>
        <v>1.7104988864782289E-3</v>
      </c>
    </row>
    <row r="514" spans="1:22" x14ac:dyDescent="0.25">
      <c r="A514" s="136" t="s">
        <v>3</v>
      </c>
      <c r="B514" s="162">
        <f t="shared" si="1348"/>
        <v>5.7957264252124414</v>
      </c>
      <c r="C514" s="162">
        <f t="shared" si="1348"/>
        <v>3.7595783149818716</v>
      </c>
      <c r="D514" s="162">
        <f t="shared" si="1348"/>
        <v>5.1775018004883275</v>
      </c>
      <c r="E514" s="162">
        <f t="shared" si="1348"/>
        <v>5.8548086921390583</v>
      </c>
      <c r="F514" s="162">
        <f t="shared" si="1348"/>
        <v>4.6747244934233914</v>
      </c>
      <c r="G514" s="162">
        <f t="shared" si="1348"/>
        <v>5.874614248826127</v>
      </c>
      <c r="H514" s="185">
        <f t="shared" si="1365"/>
        <v>5.9806076027450077</v>
      </c>
      <c r="I514" s="185">
        <f t="shared" si="1354"/>
        <v>8.191949434464405</v>
      </c>
      <c r="J514" s="130">
        <f t="shared" ref="J514" si="1369">+I514/H514-1</f>
        <v>0.36975203501136322</v>
      </c>
      <c r="K514" s="2"/>
      <c r="L514" s="136" t="s">
        <v>3</v>
      </c>
      <c r="M514" s="162">
        <f t="shared" si="1350"/>
        <v>4.8306386780972517</v>
      </c>
      <c r="N514" s="162">
        <f t="shared" si="1350"/>
        <v>4.6140925673275772</v>
      </c>
      <c r="O514" s="162">
        <f t="shared" si="1350"/>
        <v>5.3767180794976461</v>
      </c>
      <c r="P514" s="162">
        <f t="shared" si="1350"/>
        <v>5.0721088256468754</v>
      </c>
      <c r="Q514" s="162">
        <f t="shared" si="1350"/>
        <v>4.665488696325701</v>
      </c>
      <c r="R514" s="162">
        <f t="shared" si="1350"/>
        <v>5.098060829086716</v>
      </c>
      <c r="S514" s="185">
        <f t="shared" si="1350"/>
        <v>5.3545734327224768</v>
      </c>
      <c r="T514" s="185">
        <f t="shared" si="1356"/>
        <v>5.3497233231853247</v>
      </c>
      <c r="U514" s="150">
        <f t="shared" ref="U514" si="1370">+T514/S514-1</f>
        <v>-9.0578821975106916E-4</v>
      </c>
      <c r="V514" s="130">
        <f t="shared" ref="V514" si="1371">+POWER(T514/O514,0.2)-1</f>
        <v>-1.0061577550901646E-3</v>
      </c>
    </row>
    <row r="515" spans="1:22" x14ac:dyDescent="0.25">
      <c r="A515" s="136" t="s">
        <v>4</v>
      </c>
      <c r="B515" s="162">
        <f t="shared" si="1348"/>
        <v>3.9630982925676297</v>
      </c>
      <c r="C515" s="162">
        <f t="shared" si="1348"/>
        <v>7.4773835476498896</v>
      </c>
      <c r="D515" s="162">
        <f t="shared" si="1348"/>
        <v>5.4167874635701967</v>
      </c>
      <c r="E515" s="162">
        <f t="shared" si="1348"/>
        <v>4.9786703281729849</v>
      </c>
      <c r="F515" s="162">
        <f t="shared" si="1348"/>
        <v>5.0985114396249136</v>
      </c>
      <c r="G515" s="162">
        <f t="shared" si="1348"/>
        <v>4.9643691238996341</v>
      </c>
      <c r="H515" s="185">
        <f t="shared" si="1365"/>
        <v>4.7338030070768768</v>
      </c>
      <c r="I515" s="185">
        <f t="shared" si="1365"/>
        <v>5.0861078600052858</v>
      </c>
      <c r="J515" s="130">
        <f t="shared" ref="J515:J516" si="1372">+I515/H515-1</f>
        <v>7.4423217950076337E-2</v>
      </c>
      <c r="K515" s="2"/>
      <c r="L515" s="136" t="s">
        <v>4</v>
      </c>
      <c r="M515" s="162">
        <f t="shared" si="1350"/>
        <v>4.6967099321045227</v>
      </c>
      <c r="N515" s="162">
        <f t="shared" si="1350"/>
        <v>4.8549022926050283</v>
      </c>
      <c r="O515" s="162">
        <f t="shared" si="1350"/>
        <v>5.2539144318244677</v>
      </c>
      <c r="P515" s="162">
        <f t="shared" si="1350"/>
        <v>5.035689807701889</v>
      </c>
      <c r="Q515" s="162">
        <f t="shared" si="1350"/>
        <v>4.6945052713675555</v>
      </c>
      <c r="R515" s="162">
        <f t="shared" si="1350"/>
        <v>5.0896943651009412</v>
      </c>
      <c r="S515" s="185">
        <f t="shared" si="1350"/>
        <v>5.3490682124801712</v>
      </c>
      <c r="T515" s="185">
        <f t="shared" si="1356"/>
        <v>5.3649131711638294</v>
      </c>
      <c r="U515" s="150">
        <f t="shared" ref="U515:U516" si="1373">+T515/S515-1</f>
        <v>2.9621904328476223E-3</v>
      </c>
      <c r="V515" s="130">
        <f t="shared" ref="V515:V516" si="1374">+POWER(T515/O515,0.2)-1</f>
        <v>4.1901114317421939E-3</v>
      </c>
    </row>
    <row r="516" spans="1:22" x14ac:dyDescent="0.25">
      <c r="A516" s="136" t="s">
        <v>5</v>
      </c>
      <c r="B516" s="162">
        <f t="shared" si="1348"/>
        <v>4.8889203076224748</v>
      </c>
      <c r="C516" s="162">
        <f t="shared" si="1348"/>
        <v>4.4618901151094574</v>
      </c>
      <c r="D516" s="162">
        <f t="shared" si="1348"/>
        <v>5.5335296782963299</v>
      </c>
      <c r="E516" s="162">
        <f t="shared" si="1348"/>
        <v>4.9127013656345166</v>
      </c>
      <c r="F516" s="162">
        <f t="shared" si="1348"/>
        <v>4.8825878226725905</v>
      </c>
      <c r="G516" s="162">
        <f t="shared" si="1348"/>
        <v>4.6155125575206517</v>
      </c>
      <c r="H516" s="185">
        <f t="shared" si="1365"/>
        <v>4.0731437214704371</v>
      </c>
      <c r="I516" s="185">
        <f t="shared" si="1365"/>
        <v>5.5009942932898532</v>
      </c>
      <c r="J516" s="130">
        <f t="shared" si="1372"/>
        <v>0.35055246498985571</v>
      </c>
      <c r="K516" s="2"/>
      <c r="L516" s="136" t="s">
        <v>5</v>
      </c>
      <c r="M516" s="162">
        <f t="shared" si="1350"/>
        <v>4.5829494356471976</v>
      </c>
      <c r="N516" s="162">
        <f t="shared" si="1350"/>
        <v>4.8005768964481668</v>
      </c>
      <c r="O516" s="162">
        <f t="shared" si="1350"/>
        <v>5.3986727152939222</v>
      </c>
      <c r="P516" s="162">
        <f t="shared" si="1350"/>
        <v>4.9629540977472573</v>
      </c>
      <c r="Q516" s="162">
        <f t="shared" si="1350"/>
        <v>4.6839099153535741</v>
      </c>
      <c r="R516" s="162">
        <f t="shared" si="1350"/>
        <v>5.0667367310882412</v>
      </c>
      <c r="S516" s="185">
        <f t="shared" si="1350"/>
        <v>5.3158333962951012</v>
      </c>
      <c r="T516" s="185">
        <f t="shared" si="1356"/>
        <v>5.505068491581782</v>
      </c>
      <c r="U516" s="150">
        <f t="shared" si="1373"/>
        <v>3.5598387153850553E-2</v>
      </c>
      <c r="V516" s="130">
        <f t="shared" si="1374"/>
        <v>3.9108438512196475E-3</v>
      </c>
    </row>
    <row r="517" spans="1:22" x14ac:dyDescent="0.25">
      <c r="A517" s="136" t="s">
        <v>6</v>
      </c>
      <c r="B517" s="162">
        <f t="shared" si="1348"/>
        <v>5.1994385308223183</v>
      </c>
      <c r="C517" s="162">
        <f t="shared" si="1348"/>
        <v>4.0621811863246116</v>
      </c>
      <c r="D517" s="162">
        <f t="shared" si="1348"/>
        <v>4.9587857798856412</v>
      </c>
      <c r="E517" s="162">
        <f t="shared" si="1348"/>
        <v>6.5351545196934477</v>
      </c>
      <c r="F517" s="162">
        <f t="shared" si="1348"/>
        <v>5.7678846423071537</v>
      </c>
      <c r="G517" s="162">
        <f t="shared" si="1348"/>
        <v>6.4721106228228296</v>
      </c>
      <c r="H517" s="185">
        <f t="shared" si="1365"/>
        <v>5.0534515829811166</v>
      </c>
      <c r="I517" s="186"/>
      <c r="J517" s="130"/>
      <c r="K517" s="2"/>
      <c r="L517" s="136" t="s">
        <v>6</v>
      </c>
      <c r="M517" s="162">
        <f t="shared" si="1350"/>
        <v>4.5832280418740243</v>
      </c>
      <c r="N517" s="162">
        <f t="shared" si="1350"/>
        <v>4.6681503808589184</v>
      </c>
      <c r="O517" s="162">
        <f t="shared" si="1350"/>
        <v>5.5383419701206824</v>
      </c>
      <c r="P517" s="162">
        <f t="shared" si="1350"/>
        <v>5.058720706721366</v>
      </c>
      <c r="Q517" s="162">
        <f t="shared" si="1350"/>
        <v>4.6234223874623641</v>
      </c>
      <c r="R517" s="162">
        <f t="shared" si="1350"/>
        <v>5.1581843191196697</v>
      </c>
      <c r="S517" s="185">
        <f t="shared" si="1350"/>
        <v>5.1615207096345221</v>
      </c>
      <c r="T517" s="185"/>
      <c r="U517" s="150"/>
      <c r="V517" s="130"/>
    </row>
    <row r="518" spans="1:22" x14ac:dyDescent="0.25">
      <c r="A518" s="136" t="s">
        <v>7</v>
      </c>
      <c r="B518" s="162">
        <f t="shared" si="1348"/>
        <v>5.2390398799328786</v>
      </c>
      <c r="C518" s="162">
        <f t="shared" si="1348"/>
        <v>4.8541965721357956</v>
      </c>
      <c r="D518" s="162">
        <f t="shared" si="1348"/>
        <v>5.0900194133446801</v>
      </c>
      <c r="E518" s="162">
        <f t="shared" si="1348"/>
        <v>4.8859802776696508</v>
      </c>
      <c r="F518" s="162">
        <f t="shared" si="1348"/>
        <v>5.2386410030644814</v>
      </c>
      <c r="G518" s="162">
        <f t="shared" si="1348"/>
        <v>4.898971316825345</v>
      </c>
      <c r="H518" s="185">
        <f t="shared" si="1365"/>
        <v>7.4467821475478893</v>
      </c>
      <c r="I518" s="186"/>
      <c r="J518" s="130"/>
      <c r="K518" s="2"/>
      <c r="L518" s="136" t="s">
        <v>7</v>
      </c>
      <c r="M518" s="162">
        <f t="shared" si="1350"/>
        <v>4.6431695256863614</v>
      </c>
      <c r="N518" s="162">
        <f t="shared" si="1350"/>
        <v>4.629854642005311</v>
      </c>
      <c r="O518" s="162">
        <f t="shared" si="1350"/>
        <v>5.5552528362109692</v>
      </c>
      <c r="P518" s="162">
        <f t="shared" si="1350"/>
        <v>5.0412760775044028</v>
      </c>
      <c r="Q518" s="162">
        <f t="shared" si="1350"/>
        <v>4.648139944950092</v>
      </c>
      <c r="R518" s="162">
        <f t="shared" si="1350"/>
        <v>5.1340863231808154</v>
      </c>
      <c r="S518" s="185">
        <f t="shared" si="1350"/>
        <v>5.3464705342208827</v>
      </c>
      <c r="T518" s="185"/>
      <c r="U518" s="150"/>
      <c r="V518" s="130"/>
    </row>
    <row r="519" spans="1:22" x14ac:dyDescent="0.25">
      <c r="A519" s="136" t="s">
        <v>8</v>
      </c>
      <c r="B519" s="162">
        <f t="shared" ref="B519:G521" si="1375">+B340/B161</f>
        <v>3.895239989301805</v>
      </c>
      <c r="C519" s="162">
        <f t="shared" si="1375"/>
        <v>8.2969506787638991</v>
      </c>
      <c r="D519" s="162">
        <f t="shared" si="1375"/>
        <v>4.0260680666183921</v>
      </c>
      <c r="E519" s="162">
        <f t="shared" si="1375"/>
        <v>4.6974390692565677</v>
      </c>
      <c r="F519" s="162">
        <f t="shared" si="1375"/>
        <v>4.3648023565330121</v>
      </c>
      <c r="G519" s="162">
        <f t="shared" si="1375"/>
        <v>5.2141024893604611</v>
      </c>
      <c r="H519" s="185">
        <f t="shared" si="1365"/>
        <v>5.6111872624023436</v>
      </c>
      <c r="I519" s="186"/>
      <c r="J519" s="130"/>
      <c r="K519" s="2"/>
      <c r="L519" s="136" t="s">
        <v>8</v>
      </c>
      <c r="M519" s="162">
        <f t="shared" ref="M519:Q521" si="1376">+M340/M161</f>
        <v>4.6266430289085401</v>
      </c>
      <c r="N519" s="162">
        <f t="shared" si="1376"/>
        <v>4.9125114155251151</v>
      </c>
      <c r="O519" s="162">
        <f t="shared" si="1376"/>
        <v>5.1286815140628272</v>
      </c>
      <c r="P519" s="162">
        <f t="shared" si="1376"/>
        <v>5.2128839202239927</v>
      </c>
      <c r="Q519" s="162">
        <f t="shared" si="1376"/>
        <v>4.6150712312373487</v>
      </c>
      <c r="R519" s="162">
        <f t="shared" ref="R519:S519" si="1377">+R340/R161</f>
        <v>5.2128107433075437</v>
      </c>
      <c r="S519" s="185">
        <f t="shared" si="1377"/>
        <v>5.3816060621566439</v>
      </c>
      <c r="T519" s="185"/>
      <c r="U519" s="150"/>
      <c r="V519" s="130"/>
    </row>
    <row r="520" spans="1:22" x14ac:dyDescent="0.25">
      <c r="A520" s="136" t="s">
        <v>9</v>
      </c>
      <c r="B520" s="162">
        <f t="shared" si="1375"/>
        <v>4.0440336982778309</v>
      </c>
      <c r="C520" s="162">
        <f t="shared" si="1375"/>
        <v>4.645788797771309</v>
      </c>
      <c r="D520" s="162">
        <f t="shared" si="1375"/>
        <v>5.7598913906094795</v>
      </c>
      <c r="E520" s="162">
        <f t="shared" si="1375"/>
        <v>6.1802516875275604</v>
      </c>
      <c r="F520" s="162">
        <f t="shared" si="1375"/>
        <v>6.4385006826362163</v>
      </c>
      <c r="G520" s="162">
        <f t="shared" si="1375"/>
        <v>7.4685442489280431</v>
      </c>
      <c r="H520" s="185">
        <f t="shared" si="1365"/>
        <v>6.5169218372280424</v>
      </c>
      <c r="I520" s="186"/>
      <c r="J520" s="130"/>
      <c r="K520" s="2"/>
      <c r="L520" s="136" t="s">
        <v>9</v>
      </c>
      <c r="M520" s="162">
        <f t="shared" si="1376"/>
        <v>4.5943307680218295</v>
      </c>
      <c r="N520" s="162">
        <f t="shared" si="1376"/>
        <v>4.9792715126222644</v>
      </c>
      <c r="O520" s="162">
        <f t="shared" si="1376"/>
        <v>5.2058745120471608</v>
      </c>
      <c r="P520" s="162">
        <f t="shared" si="1376"/>
        <v>5.2264607678092148</v>
      </c>
      <c r="Q520" s="162">
        <f t="shared" si="1376"/>
        <v>4.6168133126467179</v>
      </c>
      <c r="R520" s="162">
        <f t="shared" ref="R520:S520" si="1378">+R341/R162</f>
        <v>5.2919755104943569</v>
      </c>
      <c r="S520" s="185">
        <f t="shared" si="1378"/>
        <v>5.2644139857017356</v>
      </c>
      <c r="T520" s="185"/>
      <c r="U520" s="150"/>
      <c r="V520" s="130"/>
    </row>
    <row r="521" spans="1:22" ht="25.5" x14ac:dyDescent="0.25">
      <c r="A521" s="137" t="s">
        <v>13</v>
      </c>
      <c r="B521" s="187">
        <f t="shared" si="1375"/>
        <v>4.5943307680218304</v>
      </c>
      <c r="C521" s="187">
        <f t="shared" si="1375"/>
        <v>4.9792715126222644</v>
      </c>
      <c r="D521" s="187">
        <f t="shared" si="1375"/>
        <v>5.2058745120471608</v>
      </c>
      <c r="E521" s="187">
        <f t="shared" si="1375"/>
        <v>5.2264607678092148</v>
      </c>
      <c r="F521" s="187">
        <f t="shared" si="1375"/>
        <v>4.6168133126467179</v>
      </c>
      <c r="G521" s="187">
        <f t="shared" ref="G521:H521" si="1379">+G342/G163</f>
        <v>5.2919755104943569</v>
      </c>
      <c r="H521" s="188">
        <f t="shared" si="1379"/>
        <v>5.2644139857017356</v>
      </c>
      <c r="I521" s="189"/>
      <c r="J521" s="140"/>
      <c r="K521" s="3"/>
      <c r="L521" s="137" t="s">
        <v>14</v>
      </c>
      <c r="M521" s="187">
        <f t="shared" si="1376"/>
        <v>4.6606199199169831</v>
      </c>
      <c r="N521" s="187">
        <f t="shared" si="1376"/>
        <v>4.766519582001334</v>
      </c>
      <c r="O521" s="187">
        <f t="shared" si="1376"/>
        <v>5.2218373542837364</v>
      </c>
      <c r="P521" s="187">
        <f t="shared" si="1376"/>
        <v>5.0998887680743854</v>
      </c>
      <c r="Q521" s="187">
        <f t="shared" si="1376"/>
        <v>4.827517236850789</v>
      </c>
      <c r="R521" s="187">
        <f>+R342/R163</f>
        <v>5.0146354044166284</v>
      </c>
      <c r="S521" s="188">
        <f>+S342/S163</f>
        <v>5.2912270357422768</v>
      </c>
      <c r="T521" s="188">
        <f>+T342/T163</f>
        <v>5.2977240007117556</v>
      </c>
      <c r="U521" s="152">
        <f t="shared" ref="U521" si="1380">+T521/S521-1</f>
        <v>1.227874919294214E-3</v>
      </c>
      <c r="V521" s="160">
        <f t="shared" ref="V521" si="1381">+POWER(T521/O521,0.2)-1</f>
        <v>2.8897615253400399E-3</v>
      </c>
    </row>
    <row r="522" spans="1:22" ht="25.5" x14ac:dyDescent="0.25">
      <c r="A522" s="138" t="s">
        <v>15</v>
      </c>
      <c r="B522" s="141">
        <f t="shared" ref="B522:H522" si="1382">+B521/B$539</f>
        <v>1.4582261732598023</v>
      </c>
      <c r="C522" s="141">
        <f t="shared" si="1382"/>
        <v>1.3866562014686297</v>
      </c>
      <c r="D522" s="141">
        <f t="shared" si="1382"/>
        <v>1.7325862610665446</v>
      </c>
      <c r="E522" s="141">
        <f t="shared" si="1382"/>
        <v>2.0014500398046673</v>
      </c>
      <c r="F522" s="141">
        <f t="shared" si="1382"/>
        <v>2.3129631338324828</v>
      </c>
      <c r="G522" s="141">
        <f t="shared" si="1382"/>
        <v>1.8500878221098938</v>
      </c>
      <c r="H522" s="142">
        <f t="shared" si="1382"/>
        <v>1.6496938702701252</v>
      </c>
      <c r="I522" s="244"/>
      <c r="J522" s="143"/>
      <c r="K522" s="3"/>
      <c r="L522" s="138" t="s">
        <v>15</v>
      </c>
      <c r="M522" s="141">
        <f t="shared" ref="M522:R522" si="1383">+M521/M$539</f>
        <v>1.638092098656307</v>
      </c>
      <c r="N522" s="141">
        <f t="shared" si="1383"/>
        <v>1.4145936363731049</v>
      </c>
      <c r="O522" s="141">
        <f t="shared" si="1383"/>
        <v>1.5190089752942539</v>
      </c>
      <c r="P522" s="141">
        <f t="shared" si="1383"/>
        <v>1.8493805776997823</v>
      </c>
      <c r="Q522" s="141">
        <f t="shared" si="1383"/>
        <v>2.2874179427068819</v>
      </c>
      <c r="R522" s="141">
        <f t="shared" si="1383"/>
        <v>2.0280871866219661</v>
      </c>
      <c r="S522" s="142">
        <f t="shared" ref="S522:T522" si="1384">+S521/S$539</f>
        <v>1.7495368349000677</v>
      </c>
      <c r="T522" s="142">
        <f t="shared" si="1384"/>
        <v>1.5844751928770571</v>
      </c>
      <c r="U522" s="151"/>
      <c r="V522" s="143"/>
    </row>
    <row r="523" spans="1:22" ht="26.25" thickBot="1" x14ac:dyDescent="0.3">
      <c r="A523" s="139" t="s">
        <v>12</v>
      </c>
      <c r="B523" s="144"/>
      <c r="C523" s="145">
        <f>+C521/B521-1</f>
        <v>8.378603196786738E-2</v>
      </c>
      <c r="D523" s="145">
        <f t="shared" ref="D523" si="1385">+D521/C521-1</f>
        <v>4.5509267540535969E-2</v>
      </c>
      <c r="E523" s="145">
        <f t="shared" ref="E523" si="1386">+E521/D521-1</f>
        <v>3.9544279667929061E-3</v>
      </c>
      <c r="F523" s="145">
        <f t="shared" ref="F523:H523" si="1387">+F521/E521-1</f>
        <v>-0.11664632764823069</v>
      </c>
      <c r="G523" s="145">
        <f t="shared" si="1387"/>
        <v>0.14623987415696105</v>
      </c>
      <c r="H523" s="146">
        <f t="shared" si="1387"/>
        <v>-5.2081731553679234E-3</v>
      </c>
      <c r="I523" s="159"/>
      <c r="J523" s="148"/>
      <c r="K523" s="2"/>
      <c r="L523" s="139" t="s">
        <v>12</v>
      </c>
      <c r="M523" s="144"/>
      <c r="N523" s="145">
        <f>+N521/M521-1</f>
        <v>2.2722226635944365E-2</v>
      </c>
      <c r="O523" s="145">
        <f t="shared" ref="O523" si="1388">+O521/N521-1</f>
        <v>9.55241585499218E-2</v>
      </c>
      <c r="P523" s="145">
        <f t="shared" ref="P523" si="1389">+P521/O521-1</f>
        <v>-2.3353578048406765E-2</v>
      </c>
      <c r="Q523" s="145">
        <f t="shared" ref="Q523" si="1390">+Q521/P521-1</f>
        <v>-5.3407347416802309E-2</v>
      </c>
      <c r="R523" s="145">
        <f t="shared" ref="R523:T523" si="1391">+R521/Q521-1</f>
        <v>3.8760745614220715E-2</v>
      </c>
      <c r="S523" s="146">
        <f t="shared" si="1391"/>
        <v>5.5156877623055323E-2</v>
      </c>
      <c r="T523" s="146">
        <f t="shared" si="1391"/>
        <v>1.227874919294214E-3</v>
      </c>
      <c r="U523" s="147"/>
      <c r="V523" s="148"/>
    </row>
    <row r="524" spans="1:22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2" ht="15.75" thickBot="1" x14ac:dyDescent="0.3">
      <c r="A525" s="290" t="s">
        <v>98</v>
      </c>
      <c r="B525" s="291"/>
      <c r="C525" s="291"/>
      <c r="D525" s="291"/>
      <c r="E525" s="291"/>
      <c r="F525" s="291"/>
      <c r="G525" s="291"/>
      <c r="H525" s="291"/>
      <c r="I525" s="291"/>
      <c r="J525" s="292"/>
      <c r="K525" s="2"/>
      <c r="L525" s="290" t="s">
        <v>99</v>
      </c>
      <c r="M525" s="291"/>
      <c r="N525" s="291"/>
      <c r="O525" s="291"/>
      <c r="P525" s="291"/>
      <c r="Q525" s="291"/>
      <c r="R525" s="291"/>
      <c r="S525" s="291"/>
      <c r="T525" s="291"/>
      <c r="U525" s="291"/>
      <c r="V525" s="292"/>
    </row>
    <row r="526" spans="1:22" ht="38.25" x14ac:dyDescent="0.25">
      <c r="A526" s="131"/>
      <c r="B526" s="132">
        <v>2016</v>
      </c>
      <c r="C526" s="132">
        <f>+B526+1</f>
        <v>2017</v>
      </c>
      <c r="D526" s="132">
        <f t="shared" ref="D526" si="1392">+C526+1</f>
        <v>2018</v>
      </c>
      <c r="E526" s="132">
        <f t="shared" ref="E526" si="1393">+D526+1</f>
        <v>2019</v>
      </c>
      <c r="F526" s="132">
        <f t="shared" ref="F526" si="1394">+E526+1</f>
        <v>2020</v>
      </c>
      <c r="G526" s="132">
        <f t="shared" ref="G526" si="1395">+F526+1</f>
        <v>2021</v>
      </c>
      <c r="H526" s="133">
        <f t="shared" ref="H526" si="1396">+G526+1</f>
        <v>2022</v>
      </c>
      <c r="I526" s="133">
        <f t="shared" ref="I526" si="1397">+H526+1</f>
        <v>2023</v>
      </c>
      <c r="J526" s="135" t="s">
        <v>16</v>
      </c>
      <c r="K526" s="2"/>
      <c r="L526" s="131"/>
      <c r="M526" s="132">
        <v>2016</v>
      </c>
      <c r="N526" s="132">
        <f>+M526+1</f>
        <v>2017</v>
      </c>
      <c r="O526" s="132">
        <f t="shared" ref="O526:R526" si="1398">+N526+1</f>
        <v>2018</v>
      </c>
      <c r="P526" s="132">
        <f t="shared" si="1398"/>
        <v>2019</v>
      </c>
      <c r="Q526" s="132">
        <f t="shared" si="1398"/>
        <v>2020</v>
      </c>
      <c r="R526" s="132">
        <f t="shared" si="1398"/>
        <v>2021</v>
      </c>
      <c r="S526" s="133">
        <v>2022</v>
      </c>
      <c r="T526" s="134">
        <v>2023</v>
      </c>
      <c r="U526" s="149" t="s">
        <v>16</v>
      </c>
      <c r="V526" s="135" t="s">
        <v>21</v>
      </c>
    </row>
    <row r="527" spans="1:22" x14ac:dyDescent="0.25">
      <c r="A527" s="136" t="s">
        <v>10</v>
      </c>
      <c r="B527" s="162">
        <f t="shared" ref="B527:G536" si="1399">+B348/B169</f>
        <v>2.8036463590368634</v>
      </c>
      <c r="C527" s="162">
        <f t="shared" si="1399"/>
        <v>3.0623701654241349</v>
      </c>
      <c r="D527" s="162">
        <f t="shared" si="1399"/>
        <v>3.736407943326018</v>
      </c>
      <c r="E527" s="162">
        <f t="shared" si="1399"/>
        <v>2.3291054487600209</v>
      </c>
      <c r="F527" s="162">
        <f t="shared" si="1399"/>
        <v>1.4408141362543434</v>
      </c>
      <c r="G527" s="162">
        <f t="shared" si="1399"/>
        <v>2.705962218259117</v>
      </c>
      <c r="H527" s="185">
        <f t="shared" ref="H527:I527" si="1400">+H348/H169</f>
        <v>2.6523049517409882</v>
      </c>
      <c r="I527" s="185">
        <f t="shared" si="1400"/>
        <v>3.4427654330699413</v>
      </c>
      <c r="J527" s="130">
        <f>+I527/H527-1</f>
        <v>0.29802775160152306</v>
      </c>
      <c r="K527" s="2"/>
      <c r="L527" s="136" t="s">
        <v>10</v>
      </c>
      <c r="M527" s="162">
        <f t="shared" ref="M527:S536" si="1401">+M348/M169</f>
        <v>2.7524377172113521</v>
      </c>
      <c r="N527" s="162">
        <f t="shared" si="1401"/>
        <v>3.1695775890840205</v>
      </c>
      <c r="O527" s="162">
        <f t="shared" si="1401"/>
        <v>3.6454516409668614</v>
      </c>
      <c r="P527" s="162">
        <f t="shared" si="1401"/>
        <v>2.9132528402294997</v>
      </c>
      <c r="Q527" s="162">
        <f t="shared" si="1401"/>
        <v>2.4960836786724014</v>
      </c>
      <c r="R527" s="162">
        <f t="shared" si="1401"/>
        <v>2.0883994723654431</v>
      </c>
      <c r="S527" s="185">
        <f t="shared" si="1401"/>
        <v>2.8604395613110132</v>
      </c>
      <c r="T527" s="185">
        <f t="shared" ref="T527" si="1402">+T348/T169</f>
        <v>3.2381488427972633</v>
      </c>
      <c r="U527" s="150">
        <f t="shared" ref="U527:U528" si="1403">+T527/S527-1</f>
        <v>0.13204588784009696</v>
      </c>
      <c r="V527" s="130">
        <f t="shared" ref="V527:V528" si="1404">+POWER(T527/O527,0.2)-1</f>
        <v>-2.3417150173925871E-2</v>
      </c>
    </row>
    <row r="528" spans="1:22" x14ac:dyDescent="0.25">
      <c r="A528" s="136" t="s">
        <v>11</v>
      </c>
      <c r="B528" s="162">
        <f t="shared" si="1399"/>
        <v>2.8741786430247442</v>
      </c>
      <c r="C528" s="162">
        <f t="shared" si="1399"/>
        <v>3.4799008550392343</v>
      </c>
      <c r="D528" s="162">
        <f t="shared" si="1399"/>
        <v>3.7097429339650163</v>
      </c>
      <c r="E528" s="162">
        <f t="shared" si="1399"/>
        <v>2.6582960877274222</v>
      </c>
      <c r="F528" s="162">
        <f t="shared" si="1399"/>
        <v>1.4993601849409242</v>
      </c>
      <c r="G528" s="162">
        <f t="shared" si="1399"/>
        <v>2.6611027360117303</v>
      </c>
      <c r="H528" s="185">
        <f t="shared" ref="H528:I532" si="1405">+H349/H170</f>
        <v>3.1258674770872155</v>
      </c>
      <c r="I528" s="185">
        <f t="shared" si="1405"/>
        <v>3.3719523626918346</v>
      </c>
      <c r="J528" s="130">
        <f t="shared" ref="J528" si="1406">+I528/H528-1</f>
        <v>7.8725309824691836E-2</v>
      </c>
      <c r="K528" s="2"/>
      <c r="L528" s="136" t="s">
        <v>11</v>
      </c>
      <c r="M528" s="162">
        <f t="shared" si="1401"/>
        <v>2.7568478680850195</v>
      </c>
      <c r="N528" s="162">
        <f t="shared" si="1401"/>
        <v>3.2123067077651091</v>
      </c>
      <c r="O528" s="162">
        <f t="shared" si="1401"/>
        <v>3.6615453558994879</v>
      </c>
      <c r="P528" s="162">
        <f t="shared" si="1401"/>
        <v>2.8535638717971179</v>
      </c>
      <c r="Q528" s="162">
        <f t="shared" si="1401"/>
        <v>2.3645465945156996</v>
      </c>
      <c r="R528" s="162">
        <f t="shared" si="1401"/>
        <v>2.1925381339992209</v>
      </c>
      <c r="S528" s="185">
        <f t="shared" si="1401"/>
        <v>2.8963977423923724</v>
      </c>
      <c r="T528" s="185">
        <f t="shared" ref="T528:T534" si="1407">+T349/T170</f>
        <v>3.2561359486657491</v>
      </c>
      <c r="U528" s="150">
        <f t="shared" si="1403"/>
        <v>0.12420193573836968</v>
      </c>
      <c r="V528" s="130">
        <f t="shared" si="1404"/>
        <v>-2.3195566336780993E-2</v>
      </c>
    </row>
    <row r="529" spans="1:22" x14ac:dyDescent="0.25">
      <c r="A529" s="136" t="s">
        <v>0</v>
      </c>
      <c r="B529" s="162">
        <f t="shared" si="1399"/>
        <v>3.1943318534733787</v>
      </c>
      <c r="C529" s="162">
        <f t="shared" si="1399"/>
        <v>3.6919834348676672</v>
      </c>
      <c r="D529" s="162">
        <f t="shared" si="1399"/>
        <v>3.6414442686303796</v>
      </c>
      <c r="E529" s="162">
        <f t="shared" si="1399"/>
        <v>3.1757200077601548</v>
      </c>
      <c r="F529" s="162">
        <f t="shared" si="1399"/>
        <v>1.690332674181636</v>
      </c>
      <c r="G529" s="162">
        <f t="shared" si="1399"/>
        <v>2.4956551856399427</v>
      </c>
      <c r="H529" s="185">
        <f t="shared" ref="H529" si="1408">+H350/H171</f>
        <v>2.8575660042945445</v>
      </c>
      <c r="I529" s="185">
        <f t="shared" si="1405"/>
        <v>3.4386953161127591</v>
      </c>
      <c r="J529" s="130">
        <f t="shared" ref="J529" si="1409">+I529/H529-1</f>
        <v>0.20336514045339782</v>
      </c>
      <c r="K529" s="2"/>
      <c r="L529" s="136" t="s">
        <v>0</v>
      </c>
      <c r="M529" s="162">
        <f t="shared" si="1401"/>
        <v>2.8331854467846767</v>
      </c>
      <c r="N529" s="162">
        <f t="shared" si="1401"/>
        <v>3.246211192343321</v>
      </c>
      <c r="O529" s="162">
        <f t="shared" si="1401"/>
        <v>3.657538073888468</v>
      </c>
      <c r="P529" s="162">
        <f t="shared" si="1401"/>
        <v>2.8267699753238058</v>
      </c>
      <c r="Q529" s="162">
        <f t="shared" si="1401"/>
        <v>2.2472877497421879</v>
      </c>
      <c r="R529" s="162">
        <f t="shared" si="1401"/>
        <v>2.2683054199575876</v>
      </c>
      <c r="S529" s="185">
        <f t="shared" si="1401"/>
        <v>2.9312598017561724</v>
      </c>
      <c r="T529" s="185">
        <f t="shared" si="1407"/>
        <v>3.307663249997232</v>
      </c>
      <c r="U529" s="150">
        <f t="shared" ref="U529" si="1410">+T529/S529-1</f>
        <v>0.12841012864692147</v>
      </c>
      <c r="V529" s="130">
        <f t="shared" ref="V529" si="1411">+POWER(T529/O529,0.2)-1</f>
        <v>-1.990880749702939E-2</v>
      </c>
    </row>
    <row r="530" spans="1:22" x14ac:dyDescent="0.25">
      <c r="A530" s="136" t="s">
        <v>1</v>
      </c>
      <c r="B530" s="162">
        <f t="shared" si="1399"/>
        <v>3.2093973586887761</v>
      </c>
      <c r="C530" s="162">
        <f t="shared" si="1399"/>
        <v>3.5918816815321506</v>
      </c>
      <c r="D530" s="162">
        <f t="shared" si="1399"/>
        <v>3.4145776858772079</v>
      </c>
      <c r="E530" s="162">
        <f t="shared" si="1399"/>
        <v>2.7930040508404819</v>
      </c>
      <c r="F530" s="162">
        <f t="shared" si="1399"/>
        <v>2.1231418564982527</v>
      </c>
      <c r="G530" s="162">
        <f t="shared" si="1399"/>
        <v>2.9021156812069853</v>
      </c>
      <c r="H530" s="185">
        <f t="shared" ref="H530" si="1412">+H351/H172</f>
        <v>2.905511910430103</v>
      </c>
      <c r="I530" s="185">
        <f t="shared" si="1405"/>
        <v>3.5450267087969207</v>
      </c>
      <c r="J530" s="130">
        <f t="shared" ref="J530" si="1413">+I530/H530-1</f>
        <v>0.22010400166356581</v>
      </c>
      <c r="K530" s="2"/>
      <c r="L530" s="136" t="s">
        <v>1</v>
      </c>
      <c r="M530" s="162">
        <f t="shared" si="1401"/>
        <v>2.8719816511080478</v>
      </c>
      <c r="N530" s="162">
        <f t="shared" si="1401"/>
        <v>3.2733707736465707</v>
      </c>
      <c r="O530" s="162">
        <f t="shared" si="1401"/>
        <v>3.6418231283443716</v>
      </c>
      <c r="P530" s="162">
        <f t="shared" si="1401"/>
        <v>2.7861064536635842</v>
      </c>
      <c r="Q530" s="162">
        <f t="shared" si="1401"/>
        <v>2.2026685083008672</v>
      </c>
      <c r="R530" s="162">
        <f t="shared" si="1401"/>
        <v>2.3195575096078787</v>
      </c>
      <c r="S530" s="185">
        <f t="shared" si="1401"/>
        <v>2.9314341194637117</v>
      </c>
      <c r="T530" s="185">
        <f t="shared" si="1407"/>
        <v>3.3635919073413878</v>
      </c>
      <c r="U530" s="150">
        <f t="shared" ref="U530" si="1414">+T530/S530-1</f>
        <v>0.14742196831520027</v>
      </c>
      <c r="V530" s="130">
        <f t="shared" ref="V530" si="1415">+POWER(T530/O530,0.2)-1</f>
        <v>-1.5769339708729624E-2</v>
      </c>
    </row>
    <row r="531" spans="1:22" x14ac:dyDescent="0.25">
      <c r="A531" s="136" t="s">
        <v>2</v>
      </c>
      <c r="B531" s="162">
        <f t="shared" si="1399"/>
        <v>3.1918897228930172</v>
      </c>
      <c r="C531" s="162">
        <f t="shared" si="1399"/>
        <v>3.7780269670896591</v>
      </c>
      <c r="D531" s="162">
        <f t="shared" si="1399"/>
        <v>3.5075528027077514</v>
      </c>
      <c r="E531" s="162">
        <f t="shared" si="1399"/>
        <v>3.0616255615365646</v>
      </c>
      <c r="F531" s="162">
        <f t="shared" si="1399"/>
        <v>2.0206155598243249</v>
      </c>
      <c r="G531" s="162">
        <f t="shared" si="1399"/>
        <v>2.5687940902782773</v>
      </c>
      <c r="H531" s="185">
        <f t="shared" ref="H531:I538" si="1416">+H352/H173</f>
        <v>3.4186813188171197</v>
      </c>
      <c r="I531" s="185">
        <f t="shared" si="1405"/>
        <v>3.2715267369063743</v>
      </c>
      <c r="J531" s="130">
        <f t="shared" ref="J531" si="1417">+I531/H531-1</f>
        <v>-4.3044252501915459E-2</v>
      </c>
      <c r="K531" s="2"/>
      <c r="L531" s="136" t="s">
        <v>2</v>
      </c>
      <c r="M531" s="162">
        <f t="shared" si="1401"/>
        <v>2.8676951708223091</v>
      </c>
      <c r="N531" s="162">
        <f t="shared" si="1401"/>
        <v>3.3178492896317731</v>
      </c>
      <c r="O531" s="162">
        <f t="shared" si="1401"/>
        <v>3.6204287910540338</v>
      </c>
      <c r="P531" s="162">
        <f t="shared" si="1401"/>
        <v>2.7639917070616282</v>
      </c>
      <c r="Q531" s="162">
        <f t="shared" si="1401"/>
        <v>2.1318262256821536</v>
      </c>
      <c r="R531" s="162">
        <f t="shared" si="1401"/>
        <v>2.3723767058186738</v>
      </c>
      <c r="S531" s="185">
        <f t="shared" si="1401"/>
        <v>3.0148257489284171</v>
      </c>
      <c r="T531" s="185">
        <f t="shared" si="1407"/>
        <v>3.3507139133137724</v>
      </c>
      <c r="U531" s="150">
        <f t="shared" ref="U531" si="1418">+T531/S531-1</f>
        <v>0.11141213202943567</v>
      </c>
      <c r="V531" s="130">
        <f t="shared" ref="V531" si="1419">+POWER(T531/O531,0.2)-1</f>
        <v>-1.5364549728063226E-2</v>
      </c>
    </row>
    <row r="532" spans="1:22" x14ac:dyDescent="0.25">
      <c r="A532" s="136" t="s">
        <v>3</v>
      </c>
      <c r="B532" s="162">
        <f t="shared" si="1399"/>
        <v>3.0462250145935772</v>
      </c>
      <c r="C532" s="162">
        <f t="shared" si="1399"/>
        <v>3.4977800070650278</v>
      </c>
      <c r="D532" s="162">
        <f t="shared" si="1399"/>
        <v>3.8099715562600585</v>
      </c>
      <c r="E532" s="162">
        <f t="shared" si="1399"/>
        <v>3.1788361440238799</v>
      </c>
      <c r="F532" s="162">
        <f t="shared" si="1399"/>
        <v>1.7629708403572044</v>
      </c>
      <c r="G532" s="162">
        <f t="shared" si="1399"/>
        <v>2.931285016801584</v>
      </c>
      <c r="H532" s="185">
        <f t="shared" si="1416"/>
        <v>3.1053805941694379</v>
      </c>
      <c r="I532" s="185">
        <f t="shared" si="1405"/>
        <v>3.7464891846364288</v>
      </c>
      <c r="J532" s="130">
        <f t="shared" ref="J532" si="1420">+I532/H532-1</f>
        <v>0.20645089096992342</v>
      </c>
      <c r="K532" s="2"/>
      <c r="L532" s="136" t="s">
        <v>3</v>
      </c>
      <c r="M532" s="162">
        <f t="shared" si="1401"/>
        <v>2.8792012759832404</v>
      </c>
      <c r="N532" s="162">
        <f t="shared" si="1401"/>
        <v>3.3523228672248124</v>
      </c>
      <c r="O532" s="162">
        <f t="shared" si="1401"/>
        <v>3.6451395590895999</v>
      </c>
      <c r="P532" s="162">
        <f t="shared" si="1401"/>
        <v>2.7335682884984642</v>
      </c>
      <c r="Q532" s="162">
        <f t="shared" si="1401"/>
        <v>2.0570229405237295</v>
      </c>
      <c r="R532" s="162">
        <f t="shared" si="1401"/>
        <v>2.4551423711804006</v>
      </c>
      <c r="S532" s="185">
        <f t="shared" si="1401"/>
        <v>3.0284037919652853</v>
      </c>
      <c r="T532" s="185">
        <f t="shared" si="1407"/>
        <v>3.398432963676469</v>
      </c>
      <c r="U532" s="150">
        <f t="shared" ref="U532" si="1421">+T532/S532-1</f>
        <v>0.12218620670496949</v>
      </c>
      <c r="V532" s="130">
        <f t="shared" ref="V532" si="1422">+POWER(T532/O532,0.2)-1</f>
        <v>-1.3918276599020896E-2</v>
      </c>
    </row>
    <row r="533" spans="1:22" x14ac:dyDescent="0.25">
      <c r="A533" s="136" t="s">
        <v>4</v>
      </c>
      <c r="B533" s="162">
        <f t="shared" si="1399"/>
        <v>3.063898313331479</v>
      </c>
      <c r="C533" s="162">
        <f t="shared" si="1399"/>
        <v>3.5444340212893612</v>
      </c>
      <c r="D533" s="162">
        <f t="shared" si="1399"/>
        <v>3.2730202952459617</v>
      </c>
      <c r="E533" s="162">
        <f t="shared" si="1399"/>
        <v>2.724260173053477</v>
      </c>
      <c r="F533" s="162">
        <f t="shared" si="1399"/>
        <v>2.2969390243051975</v>
      </c>
      <c r="G533" s="162">
        <f t="shared" si="1399"/>
        <v>3.1678000434028899</v>
      </c>
      <c r="H533" s="185">
        <f t="shared" si="1416"/>
        <v>3.4530073019674377</v>
      </c>
      <c r="I533" s="185">
        <f t="shared" si="1416"/>
        <v>3.9556860747048601</v>
      </c>
      <c r="J533" s="130">
        <f t="shared" ref="J533:J534" si="1423">+I533/H533-1</f>
        <v>0.14557709520365303</v>
      </c>
      <c r="K533" s="2"/>
      <c r="L533" s="136" t="s">
        <v>4</v>
      </c>
      <c r="M533" s="162">
        <f t="shared" si="1401"/>
        <v>2.8572011675021369</v>
      </c>
      <c r="N533" s="162">
        <f t="shared" si="1401"/>
        <v>3.3929689186113006</v>
      </c>
      <c r="O533" s="162">
        <f t="shared" si="1401"/>
        <v>3.6171468976065779</v>
      </c>
      <c r="P533" s="162">
        <f t="shared" si="1401"/>
        <v>2.6936914488927752</v>
      </c>
      <c r="Q533" s="162">
        <f t="shared" si="1401"/>
        <v>2.0286572530285132</v>
      </c>
      <c r="R533" s="162">
        <f t="shared" si="1401"/>
        <v>2.5221901600267369</v>
      </c>
      <c r="S533" s="185">
        <f t="shared" si="1401"/>
        <v>3.0409097324541148</v>
      </c>
      <c r="T533" s="185">
        <f t="shared" si="1407"/>
        <v>3.4352461933110243</v>
      </c>
      <c r="U533" s="150">
        <f t="shared" ref="U533:U534" si="1424">+T533/S533-1</f>
        <v>0.12967713465755093</v>
      </c>
      <c r="V533" s="130">
        <f t="shared" ref="V533:V534" si="1425">+POWER(T533/O533,0.2)-1</f>
        <v>-1.0266331763458147E-2</v>
      </c>
    </row>
    <row r="534" spans="1:22" x14ac:dyDescent="0.25">
      <c r="A534" s="136" t="s">
        <v>5</v>
      </c>
      <c r="B534" s="162">
        <f t="shared" si="1399"/>
        <v>3.2307309931525698</v>
      </c>
      <c r="C534" s="162">
        <f t="shared" si="1399"/>
        <v>3.518279345219006</v>
      </c>
      <c r="D534" s="162">
        <f t="shared" si="1399"/>
        <v>2.7876287426878137</v>
      </c>
      <c r="E534" s="162">
        <f t="shared" si="1399"/>
        <v>2.6989308518554531</v>
      </c>
      <c r="F534" s="162">
        <f t="shared" si="1399"/>
        <v>2.2056566031316009</v>
      </c>
      <c r="G534" s="162">
        <f t="shared" si="1399"/>
        <v>3.0201197269663487</v>
      </c>
      <c r="H534" s="185">
        <f t="shared" si="1416"/>
        <v>3.539704442766777</v>
      </c>
      <c r="I534" s="185">
        <f t="shared" si="1416"/>
        <v>3.6655465612019684</v>
      </c>
      <c r="J534" s="130">
        <f t="shared" si="1423"/>
        <v>3.5551589255522265E-2</v>
      </c>
      <c r="K534" s="2"/>
      <c r="L534" s="136" t="s">
        <v>5</v>
      </c>
      <c r="M534" s="162">
        <f t="shared" si="1401"/>
        <v>2.8736311591263863</v>
      </c>
      <c r="N534" s="162">
        <f t="shared" si="1401"/>
        <v>3.422170564965322</v>
      </c>
      <c r="O534" s="162">
        <f t="shared" si="1401"/>
        <v>3.5215122754407866</v>
      </c>
      <c r="P534" s="162">
        <f t="shared" si="1401"/>
        <v>2.6852552207789153</v>
      </c>
      <c r="Q534" s="162">
        <f t="shared" si="1401"/>
        <v>1.998991796235696</v>
      </c>
      <c r="R534" s="162">
        <f t="shared" si="1401"/>
        <v>2.5963877253380314</v>
      </c>
      <c r="S534" s="185">
        <f t="shared" si="1401"/>
        <v>3.0883163757815586</v>
      </c>
      <c r="T534" s="185">
        <f t="shared" si="1407"/>
        <v>3.4384179780980699</v>
      </c>
      <c r="U534" s="150">
        <f t="shared" si="1424"/>
        <v>0.11336325677705594</v>
      </c>
      <c r="V534" s="130">
        <f t="shared" si="1425"/>
        <v>-4.7644230642081009E-3</v>
      </c>
    </row>
    <row r="535" spans="1:22" x14ac:dyDescent="0.25">
      <c r="A535" s="136" t="s">
        <v>6</v>
      </c>
      <c r="B535" s="162">
        <f t="shared" si="1399"/>
        <v>3.2085657719918452</v>
      </c>
      <c r="C535" s="162">
        <f t="shared" si="1399"/>
        <v>3.6340284382767836</v>
      </c>
      <c r="D535" s="162">
        <f t="shared" si="1399"/>
        <v>2.0912944452867657</v>
      </c>
      <c r="E535" s="162">
        <f t="shared" si="1399"/>
        <v>2.6537299625082795</v>
      </c>
      <c r="F535" s="162">
        <f t="shared" si="1399"/>
        <v>2.423358782901615</v>
      </c>
      <c r="G535" s="162">
        <f t="shared" si="1399"/>
        <v>3.2309113836203891</v>
      </c>
      <c r="H535" s="185">
        <f t="shared" si="1416"/>
        <v>3.2084403064440012</v>
      </c>
      <c r="I535" s="186"/>
      <c r="J535" s="130"/>
      <c r="K535" s="2"/>
      <c r="L535" s="136" t="s">
        <v>6</v>
      </c>
      <c r="M535" s="162">
        <f t="shared" si="1401"/>
        <v>2.8361310929045036</v>
      </c>
      <c r="N535" s="162">
        <f t="shared" si="1401"/>
        <v>3.464679698774646</v>
      </c>
      <c r="O535" s="162">
        <f t="shared" si="1401"/>
        <v>3.2885057749139044</v>
      </c>
      <c r="P535" s="162">
        <f t="shared" si="1401"/>
        <v>2.7598983533845041</v>
      </c>
      <c r="Q535" s="162">
        <f t="shared" si="1401"/>
        <v>1.9838177672666828</v>
      </c>
      <c r="R535" s="162">
        <f t="shared" si="1401"/>
        <v>2.669338224384755</v>
      </c>
      <c r="S535" s="185">
        <f t="shared" si="1401"/>
        <v>3.0851698794801576</v>
      </c>
      <c r="T535" s="185"/>
      <c r="U535" s="150"/>
      <c r="V535" s="130"/>
    </row>
    <row r="536" spans="1:22" x14ac:dyDescent="0.25">
      <c r="A536" s="136" t="s">
        <v>7</v>
      </c>
      <c r="B536" s="162">
        <f t="shared" si="1399"/>
        <v>3.2350689532611145</v>
      </c>
      <c r="C536" s="162">
        <f t="shared" si="1399"/>
        <v>3.7788150566793313</v>
      </c>
      <c r="D536" s="162">
        <f t="shared" si="1399"/>
        <v>2.3220924335577688</v>
      </c>
      <c r="E536" s="162">
        <f t="shared" si="1399"/>
        <v>2.3014868557790416</v>
      </c>
      <c r="F536" s="162">
        <f t="shared" si="1399"/>
        <v>2.1970771062573271</v>
      </c>
      <c r="G536" s="162">
        <f t="shared" si="1399"/>
        <v>2.9698411018480013</v>
      </c>
      <c r="H536" s="185">
        <f t="shared" si="1416"/>
        <v>3.3397722268217991</v>
      </c>
      <c r="I536" s="186"/>
      <c r="J536" s="130"/>
      <c r="K536" s="2"/>
      <c r="L536" s="136" t="s">
        <v>7</v>
      </c>
      <c r="M536" s="162">
        <f t="shared" si="1401"/>
        <v>2.8377125676491346</v>
      </c>
      <c r="N536" s="162">
        <f t="shared" si="1401"/>
        <v>3.5170733407417791</v>
      </c>
      <c r="O536" s="162">
        <f t="shared" si="1401"/>
        <v>3.1260221212092714</v>
      </c>
      <c r="P536" s="162">
        <f t="shared" si="1401"/>
        <v>2.7629144494165452</v>
      </c>
      <c r="Q536" s="162">
        <f t="shared" si="1401"/>
        <v>1.9771462817104928</v>
      </c>
      <c r="R536" s="162">
        <f t="shared" si="1401"/>
        <v>2.7462485570726587</v>
      </c>
      <c r="S536" s="185">
        <f t="shared" si="1401"/>
        <v>3.117370879374604</v>
      </c>
      <c r="T536" s="185"/>
      <c r="U536" s="150"/>
      <c r="V536" s="130"/>
    </row>
    <row r="537" spans="1:22" x14ac:dyDescent="0.25">
      <c r="A537" s="136" t="s">
        <v>8</v>
      </c>
      <c r="B537" s="162">
        <f t="shared" ref="B537:G539" si="1426">+B358/B179</f>
        <v>3.451864781594792</v>
      </c>
      <c r="C537" s="162">
        <f t="shared" si="1426"/>
        <v>3.7550910053321873</v>
      </c>
      <c r="D537" s="162">
        <f t="shared" si="1426"/>
        <v>2.9336146395139475</v>
      </c>
      <c r="E537" s="162">
        <f t="shared" si="1426"/>
        <v>2.4619622158145229</v>
      </c>
      <c r="F537" s="162">
        <f t="shared" si="1426"/>
        <v>2.2571046487475823</v>
      </c>
      <c r="G537" s="162">
        <f t="shared" si="1426"/>
        <v>2.8287561865909407</v>
      </c>
      <c r="H537" s="185">
        <f t="shared" si="1416"/>
        <v>3.2033206612894949</v>
      </c>
      <c r="I537" s="186"/>
      <c r="J537" s="130"/>
      <c r="K537" s="2"/>
      <c r="L537" s="136" t="s">
        <v>8</v>
      </c>
      <c r="M537" s="162">
        <f t="shared" ref="M537:Q539" si="1427">+M358/M179</f>
        <v>2.8738926919187451</v>
      </c>
      <c r="N537" s="162">
        <f t="shared" si="1427"/>
        <v>3.5405645873210809</v>
      </c>
      <c r="O537" s="162">
        <f t="shared" si="1427"/>
        <v>3.0679640634576399</v>
      </c>
      <c r="P537" s="162">
        <f t="shared" si="1427"/>
        <v>2.7219183258873105</v>
      </c>
      <c r="Q537" s="162">
        <f t="shared" si="1427"/>
        <v>1.9690903381684712</v>
      </c>
      <c r="R537" s="162">
        <f t="shared" ref="R537:S537" si="1428">+R358/R179</f>
        <v>2.8099662469860056</v>
      </c>
      <c r="S537" s="185">
        <f t="shared" si="1428"/>
        <v>3.152563352759568</v>
      </c>
      <c r="T537" s="185"/>
      <c r="U537" s="150"/>
      <c r="V537" s="130"/>
    </row>
    <row r="538" spans="1:22" x14ac:dyDescent="0.25">
      <c r="A538" s="136" t="s">
        <v>9</v>
      </c>
      <c r="B538" s="162">
        <f t="shared" si="1426"/>
        <v>3.2079792917797469</v>
      </c>
      <c r="C538" s="162">
        <f t="shared" si="1426"/>
        <v>3.7807428972121766</v>
      </c>
      <c r="D538" s="162">
        <f t="shared" si="1426"/>
        <v>2.8909105502925798</v>
      </c>
      <c r="E538" s="162">
        <f t="shared" si="1426"/>
        <v>1.9320398234191591</v>
      </c>
      <c r="F538" s="162">
        <f t="shared" si="1426"/>
        <v>2.328617554162479</v>
      </c>
      <c r="G538" s="162">
        <f t="shared" si="1426"/>
        <v>2.9048058568534421</v>
      </c>
      <c r="H538" s="185">
        <f t="shared" si="1416"/>
        <v>3.364551827090994</v>
      </c>
      <c r="I538" s="186"/>
      <c r="J538" s="130"/>
      <c r="K538" s="2"/>
      <c r="L538" s="136" t="s">
        <v>9</v>
      </c>
      <c r="M538" s="162">
        <f t="shared" si="1427"/>
        <v>2.9102763305172328</v>
      </c>
      <c r="N538" s="162">
        <f t="shared" si="1427"/>
        <v>3.5908479025649171</v>
      </c>
      <c r="O538" s="162">
        <f t="shared" si="1427"/>
        <v>3.0046841701506573</v>
      </c>
      <c r="P538" s="162">
        <f t="shared" si="1427"/>
        <v>2.6113371125263232</v>
      </c>
      <c r="Q538" s="162">
        <f t="shared" si="1427"/>
        <v>1.9960600517643583</v>
      </c>
      <c r="R538" s="162">
        <f t="shared" ref="R538:S538" si="1429">+R359/R180</f>
        <v>2.8603915161493441</v>
      </c>
      <c r="S538" s="185">
        <f t="shared" si="1429"/>
        <v>3.1911459941593447</v>
      </c>
      <c r="T538" s="185"/>
      <c r="U538" s="150"/>
      <c r="V538" s="130"/>
    </row>
    <row r="539" spans="1:22" ht="25.5" x14ac:dyDescent="0.25">
      <c r="A539" s="137" t="s">
        <v>13</v>
      </c>
      <c r="B539" s="187">
        <f t="shared" si="1426"/>
        <v>3.1506297529630811</v>
      </c>
      <c r="C539" s="187">
        <f t="shared" si="1426"/>
        <v>3.5908479025649171</v>
      </c>
      <c r="D539" s="187">
        <f t="shared" si="1426"/>
        <v>3.0046841701506573</v>
      </c>
      <c r="E539" s="187">
        <f t="shared" si="1426"/>
        <v>2.6113371125263232</v>
      </c>
      <c r="F539" s="187">
        <f t="shared" si="1426"/>
        <v>1.9960600517643583</v>
      </c>
      <c r="G539" s="187">
        <f t="shared" ref="G539:H539" si="1430">+G360/G181</f>
        <v>2.8603915161493441</v>
      </c>
      <c r="H539" s="188">
        <f t="shared" si="1430"/>
        <v>3.1911459941593447</v>
      </c>
      <c r="I539" s="189"/>
      <c r="J539" s="140"/>
      <c r="K539" s="3"/>
      <c r="L539" s="137" t="s">
        <v>14</v>
      </c>
      <c r="M539" s="187">
        <f t="shared" si="1427"/>
        <v>2.8451513341282784</v>
      </c>
      <c r="N539" s="187">
        <f t="shared" si="1427"/>
        <v>3.3695327473848078</v>
      </c>
      <c r="O539" s="187">
        <f t="shared" si="1427"/>
        <v>3.4376606321711769</v>
      </c>
      <c r="P539" s="187">
        <f t="shared" si="1427"/>
        <v>2.7576199456022792</v>
      </c>
      <c r="Q539" s="187">
        <f t="shared" si="1427"/>
        <v>2.1104657556100164</v>
      </c>
      <c r="R539" s="187">
        <f>+R360/R181</f>
        <v>2.4725936032213358</v>
      </c>
      <c r="S539" s="188">
        <f t="shared" ref="S539:T539" si="1431">+S360/S181</f>
        <v>3.0243587503800731</v>
      </c>
      <c r="T539" s="188">
        <f t="shared" si="1431"/>
        <v>3.3435196868511765</v>
      </c>
      <c r="U539" s="152">
        <f t="shared" ref="U539" si="1432">+T539/S539-1</f>
        <v>0.10553011822125735</v>
      </c>
      <c r="V539" s="160">
        <f t="shared" ref="V539" si="1433">+POWER(T539/O539,0.2)-1</f>
        <v>-5.5380363572526958E-3</v>
      </c>
    </row>
    <row r="540" spans="1:22" ht="26.25" thickBot="1" x14ac:dyDescent="0.3">
      <c r="A540" s="153" t="s">
        <v>12</v>
      </c>
      <c r="B540" s="154"/>
      <c r="C540" s="154">
        <f>+C539/B539-1</f>
        <v>0.13972385971021284</v>
      </c>
      <c r="D540" s="154">
        <f t="shared" ref="D540:H540" si="1434">+D539/C539-1</f>
        <v>-0.16323825133210668</v>
      </c>
      <c r="E540" s="154">
        <f t="shared" si="1434"/>
        <v>-0.13091128230113158</v>
      </c>
      <c r="F540" s="154">
        <f t="shared" si="1434"/>
        <v>-0.23561762968501554</v>
      </c>
      <c r="G540" s="207">
        <f t="shared" si="1434"/>
        <v>0.43301876795790051</v>
      </c>
      <c r="H540" s="208">
        <f t="shared" si="1434"/>
        <v>0.1156325895048318</v>
      </c>
      <c r="I540" s="208"/>
      <c r="J540" s="157"/>
      <c r="K540" s="3"/>
      <c r="L540" s="153" t="s">
        <v>12</v>
      </c>
      <c r="M540" s="154"/>
      <c r="N540" s="154">
        <f>+N539/M539-1</f>
        <v>0.18430703736790632</v>
      </c>
      <c r="O540" s="154">
        <f t="shared" ref="O540:T540" si="1435">+O539/N539-1</f>
        <v>2.0218792899177274E-2</v>
      </c>
      <c r="P540" s="154">
        <f t="shared" si="1435"/>
        <v>-0.19782077387301433</v>
      </c>
      <c r="Q540" s="154">
        <f t="shared" si="1435"/>
        <v>-0.23467852813594325</v>
      </c>
      <c r="R540" s="207">
        <f t="shared" si="1435"/>
        <v>0.17158669675104421</v>
      </c>
      <c r="S540" s="208">
        <f t="shared" si="1435"/>
        <v>0.22315237993008163</v>
      </c>
      <c r="T540" s="208">
        <f t="shared" si="1435"/>
        <v>0.10553011822125735</v>
      </c>
      <c r="U540" s="156"/>
      <c r="V540" s="157"/>
    </row>
  </sheetData>
  <mergeCells count="63">
    <mergeCell ref="A1:V1"/>
    <mergeCell ref="A2:V2"/>
    <mergeCell ref="A3:V3"/>
    <mergeCell ref="A5:J5"/>
    <mergeCell ref="L5:V5"/>
    <mergeCell ref="A23:J23"/>
    <mergeCell ref="L23:V23"/>
    <mergeCell ref="A41:J41"/>
    <mergeCell ref="L41:V41"/>
    <mergeCell ref="A59:J59"/>
    <mergeCell ref="L59:V59"/>
    <mergeCell ref="A77:J77"/>
    <mergeCell ref="L77:V77"/>
    <mergeCell ref="A95:J95"/>
    <mergeCell ref="L95:V95"/>
    <mergeCell ref="A113:J113"/>
    <mergeCell ref="L113:V113"/>
    <mergeCell ref="A131:J131"/>
    <mergeCell ref="L131:V131"/>
    <mergeCell ref="A149:J149"/>
    <mergeCell ref="L149:V149"/>
    <mergeCell ref="A167:J167"/>
    <mergeCell ref="L167:V167"/>
    <mergeCell ref="A184:J184"/>
    <mergeCell ref="L184:V184"/>
    <mergeCell ref="A202:J202"/>
    <mergeCell ref="L202:V202"/>
    <mergeCell ref="A220:J220"/>
    <mergeCell ref="L220:V220"/>
    <mergeCell ref="A238:J238"/>
    <mergeCell ref="L238:V238"/>
    <mergeCell ref="A256:J256"/>
    <mergeCell ref="L256:V256"/>
    <mergeCell ref="A274:J274"/>
    <mergeCell ref="L274:V274"/>
    <mergeCell ref="A292:J292"/>
    <mergeCell ref="L292:V292"/>
    <mergeCell ref="A310:J310"/>
    <mergeCell ref="L310:V310"/>
    <mergeCell ref="A328:J328"/>
    <mergeCell ref="L328:V328"/>
    <mergeCell ref="A346:J346"/>
    <mergeCell ref="L346:V346"/>
    <mergeCell ref="A363:J363"/>
    <mergeCell ref="L363:V363"/>
    <mergeCell ref="A381:J381"/>
    <mergeCell ref="L381:V381"/>
    <mergeCell ref="A399:J399"/>
    <mergeCell ref="L399:V399"/>
    <mergeCell ref="A417:J417"/>
    <mergeCell ref="L417:V417"/>
    <mergeCell ref="A435:J435"/>
    <mergeCell ref="L435:V435"/>
    <mergeCell ref="A453:J453"/>
    <mergeCell ref="L453:V453"/>
    <mergeCell ref="A525:J525"/>
    <mergeCell ref="L525:V525"/>
    <mergeCell ref="A471:J471"/>
    <mergeCell ref="L471:V471"/>
    <mergeCell ref="A489:J489"/>
    <mergeCell ref="L489:V489"/>
    <mergeCell ref="A507:J507"/>
    <mergeCell ref="L507:V507"/>
  </mergeCells>
  <hyperlinks>
    <hyperlink ref="X1" location="INDICE!A1" display="VOLVER INDIC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74"/>
  <sheetViews>
    <sheetView workbookViewId="0">
      <selection activeCell="Z56" sqref="Z56"/>
    </sheetView>
  </sheetViews>
  <sheetFormatPr baseColWidth="10" defaultRowHeight="12.75" x14ac:dyDescent="0.25"/>
  <cols>
    <col min="1" max="1" width="10.7109375" style="2" customWidth="1"/>
    <col min="2" max="9" width="8.7109375" style="2" customWidth="1"/>
    <col min="10" max="10" width="9.42578125" style="2" customWidth="1"/>
    <col min="11" max="11" width="4.42578125" style="2" customWidth="1"/>
    <col min="12" max="12" width="10.7109375" style="2" customWidth="1"/>
    <col min="13" max="20" width="8.28515625" style="2" customWidth="1"/>
    <col min="21" max="21" width="9.42578125" style="2" customWidth="1"/>
    <col min="22" max="22" width="9.7109375" style="2" customWidth="1"/>
    <col min="23" max="23" width="2.140625" style="2" customWidth="1"/>
    <col min="24" max="24" width="14.42578125" style="2" bestFit="1" customWidth="1"/>
    <col min="25" max="16384" width="11.42578125" style="2"/>
  </cols>
  <sheetData>
    <row r="1" spans="1:24" ht="15.75" x14ac:dyDescent="0.25">
      <c r="A1" s="280" t="s">
        <v>207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18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3.5" thickBot="1" x14ac:dyDescent="0.3"/>
    <row r="5" spans="1:24" ht="15.75" customHeight="1" thickBot="1" x14ac:dyDescent="0.3">
      <c r="A5" s="274" t="s">
        <v>208</v>
      </c>
      <c r="B5" s="275"/>
      <c r="C5" s="275"/>
      <c r="D5" s="275"/>
      <c r="E5" s="275"/>
      <c r="F5" s="275"/>
      <c r="G5" s="275"/>
      <c r="H5" s="275"/>
      <c r="I5" s="275"/>
      <c r="J5" s="276"/>
      <c r="L5" s="274" t="s">
        <v>209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v>2022</v>
      </c>
      <c r="I6" s="40">
        <v>2023</v>
      </c>
      <c r="J6" s="41" t="s">
        <v>16</v>
      </c>
      <c r="L6" s="65"/>
      <c r="M6" s="64">
        <v>2016</v>
      </c>
      <c r="N6" s="64">
        <f>+M6+1</f>
        <v>2017</v>
      </c>
      <c r="O6" s="64">
        <f t="shared" ref="O6:R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66">
        <v>2022</v>
      </c>
      <c r="T6" s="71">
        <v>2023</v>
      </c>
      <c r="U6" s="77" t="s">
        <v>16</v>
      </c>
      <c r="V6" s="74" t="s">
        <v>21</v>
      </c>
    </row>
    <row r="7" spans="1:24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7">
        <f>+'Despacho por tipo'!H7+'Exportación por tipo'!H7</f>
        <v>18.870799999999999</v>
      </c>
      <c r="I7" s="37">
        <f>+'Despacho por tipo'!I7+'Exportación por tipo'!I7</f>
        <v>15.976500000000001</v>
      </c>
      <c r="J7" s="7">
        <f t="shared" ref="J7:J12" si="2">+I7/H7-1</f>
        <v>-0.15337452572227983</v>
      </c>
      <c r="L7" s="42" t="s">
        <v>10</v>
      </c>
      <c r="M7" s="6">
        <f>+'Despacho por tipo'!M7+'Exportación por tipo'!M7</f>
        <v>259.06351699999999</v>
      </c>
      <c r="N7" s="6">
        <f t="shared" ref="N7:T7" si="3">+SUM(C7)+SUM(B8:B18)</f>
        <v>242.71960999999996</v>
      </c>
      <c r="O7" s="6">
        <f t="shared" si="3"/>
        <v>216.37679999999997</v>
      </c>
      <c r="P7" s="6">
        <f t="shared" si="3"/>
        <v>214.06600000000003</v>
      </c>
      <c r="Q7" s="6">
        <f t="shared" si="3"/>
        <v>328.23009999999999</v>
      </c>
      <c r="R7" s="6">
        <f t="shared" si="3"/>
        <v>371.92289999999997</v>
      </c>
      <c r="S7" s="67">
        <f t="shared" si="3"/>
        <v>317.0804</v>
      </c>
      <c r="T7" s="37">
        <f t="shared" si="3"/>
        <v>298.89019999999999</v>
      </c>
      <c r="U7" s="78">
        <f t="shared" ref="U7:U12" si="4">+T7/S7-1</f>
        <v>-5.7367784322209792E-2</v>
      </c>
      <c r="V7" s="7">
        <f t="shared" ref="V7:V12" si="5">+POWER(T7/O7,0.2)-1</f>
        <v>6.6743969484015953E-2</v>
      </c>
    </row>
    <row r="8" spans="1:24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11.636600000000001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7">
        <f>+'Despacho por tipo'!H8+'Exportación por tipo'!H8</f>
        <v>20.352499999999999</v>
      </c>
      <c r="I8" s="37">
        <f>+'Despacho por tipo'!I8+'Exportación por tipo'!I8</f>
        <v>15.2105</v>
      </c>
      <c r="J8" s="7">
        <f t="shared" si="2"/>
        <v>-0.25264709495148019</v>
      </c>
      <c r="L8" s="42" t="s">
        <v>11</v>
      </c>
      <c r="M8" s="6">
        <f>+'Despacho por tipo'!M8+'Exportación por tipo'!M8</f>
        <v>258.59384899999998</v>
      </c>
      <c r="N8" s="6">
        <f t="shared" ref="N8:T8" si="6">+SUM(C7:C8)+SUM(B9:B18)</f>
        <v>239.05143899999996</v>
      </c>
      <c r="O8" s="6">
        <f t="shared" si="6"/>
        <v>216.82060000000001</v>
      </c>
      <c r="P8" s="6">
        <f t="shared" si="6"/>
        <v>218.83600000000001</v>
      </c>
      <c r="Q8" s="6">
        <f t="shared" si="6"/>
        <v>347.98239999999998</v>
      </c>
      <c r="R8" s="6">
        <f t="shared" si="6"/>
        <v>357.02520000000004</v>
      </c>
      <c r="S8" s="67">
        <f t="shared" si="6"/>
        <v>316.17169999999999</v>
      </c>
      <c r="T8" s="37">
        <f t="shared" si="6"/>
        <v>293.7482</v>
      </c>
      <c r="U8" s="78">
        <f t="shared" si="4"/>
        <v>-7.0921907305429244E-2</v>
      </c>
      <c r="V8" s="7">
        <f t="shared" si="5"/>
        <v>6.2612534313274404E-2</v>
      </c>
    </row>
    <row r="9" spans="1:24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12.8704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7">
        <f>+'Despacho por tipo'!H9+'Exportación por tipo'!H9</f>
        <v>24.9331</v>
      </c>
      <c r="I9" s="37">
        <f>+'Despacho por tipo'!I9+'Exportación por tipo'!I9</f>
        <v>18.076799999999999</v>
      </c>
      <c r="J9" s="7">
        <f t="shared" si="2"/>
        <v>-0.27498786753351978</v>
      </c>
      <c r="L9" s="42" t="s">
        <v>0</v>
      </c>
      <c r="M9" s="6">
        <f>+'Despacho por tipo'!M9+'Exportación por tipo'!M9</f>
        <v>254.392765</v>
      </c>
      <c r="N9" s="6">
        <f t="shared" ref="N9:T9" si="7">+SUM(C7:C9)+SUM(B10:B18)</f>
        <v>236.82714699999997</v>
      </c>
      <c r="O9" s="6">
        <f t="shared" si="7"/>
        <v>214.71179999999998</v>
      </c>
      <c r="P9" s="6">
        <f t="shared" si="7"/>
        <v>225.99980000000002</v>
      </c>
      <c r="Q9" s="6">
        <f t="shared" si="7"/>
        <v>356.80079999999998</v>
      </c>
      <c r="R9" s="6">
        <f t="shared" si="7"/>
        <v>353.20680000000004</v>
      </c>
      <c r="S9" s="67">
        <f t="shared" si="7"/>
        <v>316.07059999999996</v>
      </c>
      <c r="T9" s="37">
        <f t="shared" si="7"/>
        <v>286.89190000000008</v>
      </c>
      <c r="U9" s="78">
        <f t="shared" si="4"/>
        <v>-9.231703296668492E-2</v>
      </c>
      <c r="V9" s="7">
        <f t="shared" si="5"/>
        <v>5.9674478487745208E-2</v>
      </c>
    </row>
    <row r="10" spans="1:24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13.8733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7">
        <f>+'Despacho por tipo'!H10+'Exportación por tipo'!H10</f>
        <v>24.539200000000001</v>
      </c>
      <c r="I10" s="37">
        <f>+'Despacho por tipo'!I10+'Exportación por tipo'!I10</f>
        <v>17.824300000000001</v>
      </c>
      <c r="J10" s="7">
        <f t="shared" si="2"/>
        <v>-0.2736397274564778</v>
      </c>
      <c r="L10" s="42" t="s">
        <v>1</v>
      </c>
      <c r="M10" s="6">
        <f>+'Despacho por tipo'!M10+'Exportación por tipo'!M10</f>
        <v>256.08607699999999</v>
      </c>
      <c r="N10" s="6">
        <f t="shared" ref="N10:T10" si="8">+SUM(C7:C10)+SUM(B11:B18)</f>
        <v>232.673868</v>
      </c>
      <c r="O10" s="6">
        <f t="shared" si="8"/>
        <v>212.80959999999999</v>
      </c>
      <c r="P10" s="6">
        <f t="shared" si="8"/>
        <v>232.55350000000001</v>
      </c>
      <c r="Q10" s="6">
        <f t="shared" si="8"/>
        <v>362.33339999999998</v>
      </c>
      <c r="R10" s="6">
        <f t="shared" si="8"/>
        <v>357.07450000000006</v>
      </c>
      <c r="S10" s="67">
        <f t="shared" si="8"/>
        <v>310.78249999999997</v>
      </c>
      <c r="T10" s="37">
        <f t="shared" si="8"/>
        <v>280.17700000000002</v>
      </c>
      <c r="U10" s="78">
        <f t="shared" si="4"/>
        <v>-9.8478839703007526E-2</v>
      </c>
      <c r="V10" s="7">
        <f t="shared" si="5"/>
        <v>5.6545617845903839E-2</v>
      </c>
    </row>
    <row r="11" spans="1:24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13.9557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7">
        <f>+'Despacho por tipo'!H11+'Exportación por tipo'!H11</f>
        <v>25.506499999999999</v>
      </c>
      <c r="I11" s="37">
        <f>+'Despacho por tipo'!I11+'Exportación por tipo'!I11</f>
        <v>21.626899999999999</v>
      </c>
      <c r="J11" s="7">
        <f t="shared" si="2"/>
        <v>-0.15210240526924512</v>
      </c>
      <c r="L11" s="42" t="s">
        <v>2</v>
      </c>
      <c r="M11" s="6">
        <f>+'Despacho por tipo'!M11+'Exportación por tipo'!M11</f>
        <v>256.92228</v>
      </c>
      <c r="N11" s="6">
        <f t="shared" ref="N11:T11" si="9">+SUM(C7:C11)+SUM(B12:B18)</f>
        <v>228.76823100000001</v>
      </c>
      <c r="O11" s="6">
        <f t="shared" si="9"/>
        <v>209.85980000000001</v>
      </c>
      <c r="P11" s="6">
        <f t="shared" si="9"/>
        <v>243.0026</v>
      </c>
      <c r="Q11" s="6">
        <f t="shared" si="9"/>
        <v>369.78539999999998</v>
      </c>
      <c r="R11" s="6">
        <f t="shared" si="9"/>
        <v>353.81979999999999</v>
      </c>
      <c r="S11" s="67">
        <f t="shared" si="9"/>
        <v>307.68689999999998</v>
      </c>
      <c r="T11" s="37">
        <f t="shared" si="9"/>
        <v>276.29740000000004</v>
      </c>
      <c r="U11" s="78">
        <f t="shared" si="4"/>
        <v>-0.10201766796051426</v>
      </c>
      <c r="V11" s="7">
        <f t="shared" si="5"/>
        <v>5.6548672542234391E-2</v>
      </c>
    </row>
    <row r="12" spans="1:24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12.880500000000001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7">
        <f>+'Despacho por tipo'!H12+'Exportación por tipo'!H12</f>
        <v>30.286300000000001</v>
      </c>
      <c r="I12" s="37">
        <f>+'Despacho por tipo'!I12+'Exportación por tipo'!I12</f>
        <v>19.247399999999999</v>
      </c>
      <c r="J12" s="7">
        <f t="shared" si="2"/>
        <v>-0.36448493213102962</v>
      </c>
      <c r="L12" s="42" t="s">
        <v>3</v>
      </c>
      <c r="M12" s="6">
        <f>+'Despacho por tipo'!M12+'Exportación por tipo'!M12</f>
        <v>251.05581599999999</v>
      </c>
      <c r="N12" s="6">
        <f t="shared" ref="N12:T12" si="10">+SUM(C7:C12)+SUM(B13:B18)</f>
        <v>228.98920699999999</v>
      </c>
      <c r="O12" s="6">
        <f t="shared" si="10"/>
        <v>203.10900000000001</v>
      </c>
      <c r="P12" s="6">
        <f t="shared" si="10"/>
        <v>254.83570000000003</v>
      </c>
      <c r="Q12" s="6">
        <f t="shared" si="10"/>
        <v>376.19450000000001</v>
      </c>
      <c r="R12" s="6">
        <f t="shared" si="10"/>
        <v>355.67570000000001</v>
      </c>
      <c r="S12" s="67">
        <f t="shared" si="10"/>
        <v>304.99459999999999</v>
      </c>
      <c r="T12" s="37">
        <f t="shared" si="10"/>
        <v>265.25850000000003</v>
      </c>
      <c r="U12" s="78">
        <f t="shared" si="4"/>
        <v>-0.13028460176016221</v>
      </c>
      <c r="V12" s="7">
        <f t="shared" si="5"/>
        <v>5.4843493250995801E-2</v>
      </c>
    </row>
    <row r="13" spans="1:24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15.502600000000001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7">
        <f>+'Despacho por tipo'!H13+'Exportación por tipo'!H13</f>
        <v>27.584800000000001</v>
      </c>
      <c r="I13" s="37">
        <f>+'Despacho por tipo'!I13+'Exportación por tipo'!I13</f>
        <v>21.606100000000001</v>
      </c>
      <c r="J13" s="7">
        <f t="shared" ref="J13" si="11">+I13/H13-1</f>
        <v>-0.21673892868536293</v>
      </c>
      <c r="L13" s="42" t="s">
        <v>4</v>
      </c>
      <c r="M13" s="6">
        <f>+'Despacho por tipo'!M13+'Exportación por tipo'!M13</f>
        <v>248.07051100000001</v>
      </c>
      <c r="N13" s="6">
        <f t="shared" ref="N13:T13" si="12">+SUM(C7:C13)+SUM(B14:B18)</f>
        <v>228.80271099999999</v>
      </c>
      <c r="O13" s="6">
        <f t="shared" si="12"/>
        <v>197.43540000000002</v>
      </c>
      <c r="P13" s="6">
        <f t="shared" si="12"/>
        <v>266.9769</v>
      </c>
      <c r="Q13" s="6">
        <f t="shared" si="12"/>
        <v>383.93110000000001</v>
      </c>
      <c r="R13" s="6">
        <f t="shared" si="12"/>
        <v>347.1277</v>
      </c>
      <c r="S13" s="67">
        <f t="shared" si="12"/>
        <v>305.74699999999996</v>
      </c>
      <c r="T13" s="37">
        <f t="shared" si="12"/>
        <v>259.27980000000002</v>
      </c>
      <c r="U13" s="78">
        <f t="shared" ref="U13" si="13">+T13/S13-1</f>
        <v>-0.15197925081848696</v>
      </c>
      <c r="V13" s="7">
        <f t="shared" ref="V13" si="14">+POWER(T13/O13,0.2)-1</f>
        <v>5.6011704519088878E-2</v>
      </c>
    </row>
    <row r="14" spans="1:24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26.473300000000002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7">
        <f>+'Despacho por tipo'!H14+'Exportación por tipo'!H14</f>
        <v>30.965999999999998</v>
      </c>
      <c r="I14" s="37">
        <f>+'Despacho por tipo'!I14+'Exportación por tipo'!I14</f>
        <v>25.103899999999999</v>
      </c>
      <c r="J14" s="7">
        <f t="shared" ref="J14" si="15">+I14/H14-1</f>
        <v>-0.18930762772072596</v>
      </c>
      <c r="L14" s="42" t="s">
        <v>5</v>
      </c>
      <c r="M14" s="6">
        <f>+'Despacho por tipo'!M14+'Exportación por tipo'!M14</f>
        <v>254.76264800000001</v>
      </c>
      <c r="N14" s="6">
        <f t="shared" ref="N14:T14" si="16">+SUM(C7:C14)+SUM(B15:B18)</f>
        <v>222.57198</v>
      </c>
      <c r="O14" s="6">
        <f t="shared" si="16"/>
        <v>200.05740000000003</v>
      </c>
      <c r="P14" s="6">
        <f t="shared" si="16"/>
        <v>270.49130000000002</v>
      </c>
      <c r="Q14" s="6">
        <f t="shared" si="16"/>
        <v>387.5059</v>
      </c>
      <c r="R14" s="6">
        <f t="shared" si="16"/>
        <v>344.6019</v>
      </c>
      <c r="S14" s="67">
        <f t="shared" si="16"/>
        <v>305.67629999999997</v>
      </c>
      <c r="T14" s="37">
        <f t="shared" si="16"/>
        <v>253.41770000000002</v>
      </c>
      <c r="U14" s="78">
        <f t="shared" ref="U14" si="17">+T14/S14-1</f>
        <v>-0.17096058804689784</v>
      </c>
      <c r="V14" s="7">
        <f t="shared" ref="V14" si="18">+POWER(T14/O14,0.2)-1</f>
        <v>4.8422819257270655E-2</v>
      </c>
    </row>
    <row r="15" spans="1:24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27.953200000000002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7">
        <f>+'Despacho por tipo'!H15+'Exportación por tipo'!H15</f>
        <v>28.710900000000002</v>
      </c>
      <c r="I15" s="37">
        <f>+'Despacho por tipo'!I15+'Exportación por tipo'!I15</f>
        <v>24.8126</v>
      </c>
      <c r="J15" s="7">
        <f t="shared" ref="J15" si="19">+I15/H15-1</f>
        <v>-0.13577770115182741</v>
      </c>
      <c r="L15" s="42" t="s">
        <v>6</v>
      </c>
      <c r="M15" s="6">
        <f>+'Despacho por tipo'!M15+'Exportación por tipo'!M15</f>
        <v>256.96252599999997</v>
      </c>
      <c r="N15" s="6">
        <f t="shared" ref="N15:T15" si="20">+SUM(C7:C15)+SUM(B16:B18)</f>
        <v>216.57271300000002</v>
      </c>
      <c r="O15" s="6">
        <f t="shared" si="20"/>
        <v>207.94900000000004</v>
      </c>
      <c r="P15" s="6">
        <f t="shared" si="20"/>
        <v>272.25609999999995</v>
      </c>
      <c r="Q15" s="6">
        <f t="shared" si="20"/>
        <v>392.42160000000001</v>
      </c>
      <c r="R15" s="6">
        <f t="shared" si="20"/>
        <v>335.2011</v>
      </c>
      <c r="S15" s="67">
        <f t="shared" si="20"/>
        <v>309.15430000000003</v>
      </c>
      <c r="T15" s="37">
        <f t="shared" si="20"/>
        <v>249.51940000000002</v>
      </c>
      <c r="U15" s="78">
        <f t="shared" ref="U15" si="21">+T15/S15-1</f>
        <v>-0.19289688029569707</v>
      </c>
      <c r="V15" s="7">
        <f t="shared" ref="V15" si="22">+POWER(T15/O15,0.2)-1</f>
        <v>3.7121162714947697E-2</v>
      </c>
    </row>
    <row r="16" spans="1:24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24.4086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7">
        <f>+'Despacho por tipo'!H16+'Exportación por tipo'!H16</f>
        <v>25.804300000000001</v>
      </c>
      <c r="I16" s="37">
        <f>+'Despacho por tipo'!I16+'Exportación por tipo'!I16</f>
        <v>23.520699999999998</v>
      </c>
      <c r="J16" s="7">
        <f t="shared" ref="J16" si="23">+I16/H16-1</f>
        <v>-8.8496878427238967E-2</v>
      </c>
      <c r="L16" s="42" t="s">
        <v>7</v>
      </c>
      <c r="M16" s="6">
        <f>+'Despacho por tipo'!M16+'Exportación por tipo'!M16</f>
        <v>254.56652800000001</v>
      </c>
      <c r="N16" s="6">
        <f t="shared" ref="N16:T16" si="24">+SUM(C7:C16)+SUM(B17:B18)</f>
        <v>216.51031300000002</v>
      </c>
      <c r="O16" s="6">
        <f t="shared" si="24"/>
        <v>208.85370000000003</v>
      </c>
      <c r="P16" s="6">
        <f t="shared" si="24"/>
        <v>280.55649999999997</v>
      </c>
      <c r="Q16" s="6">
        <f t="shared" si="24"/>
        <v>391.18510000000003</v>
      </c>
      <c r="R16" s="6">
        <f t="shared" si="24"/>
        <v>327.74880000000007</v>
      </c>
      <c r="S16" s="67">
        <f t="shared" si="24"/>
        <v>310.9384</v>
      </c>
      <c r="T16" s="37">
        <f t="shared" si="24"/>
        <v>247.23580000000001</v>
      </c>
      <c r="U16" s="78">
        <f t="shared" ref="U16" si="25">+T16/S16-1</f>
        <v>-0.20487209042048193</v>
      </c>
      <c r="V16" s="7">
        <f t="shared" ref="V16" si="26">+POWER(T16/O16,0.2)-1</f>
        <v>3.4317414292823312E-2</v>
      </c>
    </row>
    <row r="17" spans="1:22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16.8108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7">
        <f>+'Despacho por tipo'!H17+'Exportación por tipo'!H17</f>
        <v>26.3523</v>
      </c>
      <c r="I17" s="37">
        <f>+'Despacho por tipo'!I17+'Exportación por tipo'!I17</f>
        <v>23.361699999999999</v>
      </c>
      <c r="J17" s="7">
        <f t="shared" ref="J17" si="27">+I17/H17-1</f>
        <v>-0.11348535042482066</v>
      </c>
      <c r="L17" s="42" t="s">
        <v>8</v>
      </c>
      <c r="M17" s="6">
        <f>+'Despacho por tipo'!M17+'Exportación por tipo'!M17</f>
        <v>249.632609</v>
      </c>
      <c r="N17" s="6">
        <f t="shared" ref="N17:T17" si="28">+SUM(C7:C17)+SUM(B18)</f>
        <v>217.13491300000001</v>
      </c>
      <c r="O17" s="6">
        <f t="shared" si="28"/>
        <v>203.90320000000003</v>
      </c>
      <c r="P17" s="6">
        <f t="shared" si="28"/>
        <v>293.7414</v>
      </c>
      <c r="Q17" s="6">
        <f t="shared" si="28"/>
        <v>395.74090000000001</v>
      </c>
      <c r="R17" s="6">
        <f t="shared" si="28"/>
        <v>321.90080000000006</v>
      </c>
      <c r="S17" s="67">
        <f t="shared" si="28"/>
        <v>308.5872</v>
      </c>
      <c r="T17" s="37">
        <f t="shared" si="28"/>
        <v>244.24520000000004</v>
      </c>
      <c r="U17" s="78">
        <f t="shared" ref="U17" si="29">+T17/S17-1</f>
        <v>-0.20850508381423449</v>
      </c>
      <c r="V17" s="7">
        <f t="shared" ref="V17" si="30">+POWER(T17/O17,0.2)-1</f>
        <v>3.6765171202862934E-2</v>
      </c>
    </row>
    <row r="18" spans="1:22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15.2103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7">
        <f>+'Despacho por tipo'!H18+'Exportación por tipo'!H18</f>
        <v>17.877800000000001</v>
      </c>
      <c r="I18" s="37"/>
      <c r="J18" s="7"/>
      <c r="L18" s="42" t="s">
        <v>9</v>
      </c>
      <c r="M18" s="6">
        <f>+'Despacho por tipo'!M18+'Exportación por tipo'!M18</f>
        <v>244.64535100000001</v>
      </c>
      <c r="N18" s="6">
        <f t="shared" ref="N18:S18" si="31">+SUM(C7:C18)</f>
        <v>216.28321300000002</v>
      </c>
      <c r="O18" s="6">
        <f t="shared" si="31"/>
        <v>203.85340000000002</v>
      </c>
      <c r="P18" s="6">
        <f t="shared" si="31"/>
        <v>314.29649999999998</v>
      </c>
      <c r="Q18" s="6">
        <f t="shared" si="31"/>
        <v>386.33510000000001</v>
      </c>
      <c r="R18" s="6">
        <f t="shared" si="31"/>
        <v>320.22170000000006</v>
      </c>
      <c r="S18" s="67">
        <f t="shared" si="31"/>
        <v>301.78449999999998</v>
      </c>
      <c r="T18" s="37"/>
      <c r="U18" s="78"/>
      <c r="V18" s="7"/>
    </row>
    <row r="19" spans="1:22" ht="25.5" x14ac:dyDescent="0.25">
      <c r="A19" s="53" t="s">
        <v>13</v>
      </c>
      <c r="B19" s="54">
        <f>SUM(B7:B18)</f>
        <v>244.64535100000001</v>
      </c>
      <c r="C19" s="54">
        <f t="shared" ref="C19:F19" si="32">SUM(C7:C18)</f>
        <v>216.28321300000002</v>
      </c>
      <c r="D19" s="54">
        <f t="shared" si="32"/>
        <v>203.85340000000002</v>
      </c>
      <c r="E19" s="54">
        <f t="shared" si="32"/>
        <v>314.29649999999998</v>
      </c>
      <c r="F19" s="54">
        <f t="shared" si="32"/>
        <v>386.33510000000001</v>
      </c>
      <c r="G19" s="54">
        <f t="shared" ref="G19" si="33">SUM(G7:G18)</f>
        <v>320.22170000000006</v>
      </c>
      <c r="H19" s="191">
        <f t="shared" ref="H19" si="34">SUM(H7:H18)</f>
        <v>301.78449999999998</v>
      </c>
      <c r="I19" s="55"/>
      <c r="J19" s="56"/>
      <c r="K19" s="3"/>
      <c r="L19" s="43" t="s">
        <v>14</v>
      </c>
      <c r="M19" s="46">
        <f t="shared" ref="M19" si="35">+AVERAGE(M7:M18)</f>
        <v>253.72953974999996</v>
      </c>
      <c r="N19" s="46">
        <f>+AVERAGE(N7:N18)</f>
        <v>227.24211208333335</v>
      </c>
      <c r="O19" s="46">
        <f t="shared" ref="O19:R19" si="36">+AVERAGE(O7:O18)</f>
        <v>207.97830833333339</v>
      </c>
      <c r="P19" s="46">
        <f t="shared" si="36"/>
        <v>257.30102500000004</v>
      </c>
      <c r="Q19" s="46">
        <f t="shared" si="36"/>
        <v>373.20385833333336</v>
      </c>
      <c r="R19" s="46">
        <f t="shared" si="36"/>
        <v>345.46057500000006</v>
      </c>
      <c r="S19" s="68">
        <f t="shared" ref="S19:T19" si="37">+AVERAGE(S7:S18)</f>
        <v>309.55619999999999</v>
      </c>
      <c r="T19" s="47">
        <f t="shared" si="37"/>
        <v>268.6328272727273</v>
      </c>
      <c r="U19" s="79">
        <f>+T19/S19-1</f>
        <v>-0.13220013919046913</v>
      </c>
      <c r="V19" s="75">
        <f>+POWER(T19/O19,0.2)-1</f>
        <v>5.2514792475829797E-2</v>
      </c>
    </row>
    <row r="20" spans="1:22" ht="25.5" x14ac:dyDescent="0.25">
      <c r="A20" s="57" t="s">
        <v>15</v>
      </c>
      <c r="B20" s="58">
        <f t="shared" ref="B20:G20" si="38">+B19/B$73</f>
        <v>0.20362580154015381</v>
      </c>
      <c r="C20" s="58">
        <f t="shared" si="38"/>
        <v>0.19384303249600926</v>
      </c>
      <c r="D20" s="58">
        <f t="shared" si="38"/>
        <v>0.18283483531641023</v>
      </c>
      <c r="E20" s="58">
        <f t="shared" si="38"/>
        <v>0.26240985770347658</v>
      </c>
      <c r="F20" s="58">
        <f t="shared" si="38"/>
        <v>0.28877999183895026</v>
      </c>
      <c r="G20" s="58">
        <f t="shared" si="38"/>
        <v>0.27267038445110969</v>
      </c>
      <c r="H20" s="195">
        <f t="shared" ref="H20" si="39">+H19/H$73</f>
        <v>0.27585412910764284</v>
      </c>
      <c r="I20" s="193"/>
      <c r="J20" s="59"/>
      <c r="K20" s="3"/>
      <c r="L20" s="44" t="s">
        <v>15</v>
      </c>
      <c r="M20" s="48">
        <f t="shared" ref="M20:R20" si="40">+M19/M$73</f>
        <v>0.20448274983124032</v>
      </c>
      <c r="N20" s="48">
        <f t="shared" si="40"/>
        <v>0.19721160662845871</v>
      </c>
      <c r="O20" s="48">
        <f t="shared" si="40"/>
        <v>0.18777591257156556</v>
      </c>
      <c r="P20" s="48">
        <f t="shared" si="40"/>
        <v>0.22287031877019911</v>
      </c>
      <c r="Q20" s="48">
        <f t="shared" si="40"/>
        <v>0.2876536623535485</v>
      </c>
      <c r="R20" s="48">
        <f t="shared" si="40"/>
        <v>0.27930468212537368</v>
      </c>
      <c r="S20" s="69">
        <f t="shared" ref="S20:T20" si="41">+S19/S$73</f>
        <v>0.27088073569226745</v>
      </c>
      <c r="T20" s="72">
        <f t="shared" si="41"/>
        <v>0.26375415939313723</v>
      </c>
      <c r="U20" s="72"/>
      <c r="V20" s="76"/>
    </row>
    <row r="21" spans="1:22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H21" si="42">+D19/C19-1</f>
        <v>-5.7470077439620737E-2</v>
      </c>
      <c r="E21" s="62">
        <f t="shared" si="42"/>
        <v>0.54177708098074384</v>
      </c>
      <c r="F21" s="62">
        <f t="shared" si="42"/>
        <v>0.22920586134430398</v>
      </c>
      <c r="G21" s="62">
        <f t="shared" si="42"/>
        <v>-0.17112967473056406</v>
      </c>
      <c r="H21" s="196">
        <f t="shared" si="42"/>
        <v>-5.7576360377825986E-2</v>
      </c>
      <c r="I21" s="192"/>
      <c r="J21" s="63"/>
      <c r="L21" s="45" t="s">
        <v>12</v>
      </c>
      <c r="M21" s="49"/>
      <c r="N21" s="50">
        <f>+N19/M19-1</f>
        <v>-0.10439236871183666</v>
      </c>
      <c r="O21" s="50">
        <f t="shared" ref="O21:T21" si="43">+O19/N19-1</f>
        <v>-8.4772155888674483E-2</v>
      </c>
      <c r="P21" s="50">
        <f t="shared" si="43"/>
        <v>0.23715317747279485</v>
      </c>
      <c r="Q21" s="50">
        <f t="shared" si="43"/>
        <v>0.4504561664040525</v>
      </c>
      <c r="R21" s="50">
        <f t="shared" si="43"/>
        <v>-7.4338147138216071E-2</v>
      </c>
      <c r="S21" s="70">
        <f t="shared" si="43"/>
        <v>-0.10393190308329703</v>
      </c>
      <c r="T21" s="73">
        <f t="shared" si="43"/>
        <v>-0.13220013919046913</v>
      </c>
      <c r="U21" s="51"/>
      <c r="V21" s="52"/>
    </row>
    <row r="22" spans="1:22" ht="13.5" thickBot="1" x14ac:dyDescent="0.3"/>
    <row r="23" spans="1:22" ht="13.5" thickBot="1" x14ac:dyDescent="0.3">
      <c r="A23" s="274" t="s">
        <v>210</v>
      </c>
      <c r="B23" s="275"/>
      <c r="C23" s="275"/>
      <c r="D23" s="275"/>
      <c r="E23" s="275"/>
      <c r="F23" s="275"/>
      <c r="G23" s="275"/>
      <c r="H23" s="275"/>
      <c r="I23" s="275"/>
      <c r="J23" s="276"/>
      <c r="L23" s="274" t="s">
        <v>211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2" ht="38.25" x14ac:dyDescent="0.25">
      <c r="A24" s="38"/>
      <c r="B24" s="39">
        <v>2016</v>
      </c>
      <c r="C24" s="39">
        <f>+B24+1</f>
        <v>2017</v>
      </c>
      <c r="D24" s="39">
        <f t="shared" ref="D24:G24" si="44">+C24+1</f>
        <v>2018</v>
      </c>
      <c r="E24" s="39">
        <f t="shared" si="44"/>
        <v>2019</v>
      </c>
      <c r="F24" s="39">
        <f t="shared" si="44"/>
        <v>2020</v>
      </c>
      <c r="G24" s="39">
        <f t="shared" si="44"/>
        <v>2021</v>
      </c>
      <c r="H24" s="198">
        <v>2022</v>
      </c>
      <c r="I24" s="40">
        <v>2023</v>
      </c>
      <c r="J24" s="41" t="s">
        <v>16</v>
      </c>
      <c r="L24" s="65"/>
      <c r="M24" s="64">
        <v>2016</v>
      </c>
      <c r="N24" s="64">
        <f>+M24+1</f>
        <v>2017</v>
      </c>
      <c r="O24" s="64">
        <f t="shared" ref="O24:Q24" si="45">+N24+1</f>
        <v>2018</v>
      </c>
      <c r="P24" s="64">
        <f t="shared" si="45"/>
        <v>2019</v>
      </c>
      <c r="Q24" s="64">
        <f t="shared" si="45"/>
        <v>2020</v>
      </c>
      <c r="R24" s="64">
        <f t="shared" ref="R24" si="46">+Q24+1</f>
        <v>2021</v>
      </c>
      <c r="S24" s="66">
        <v>2022</v>
      </c>
      <c r="T24" s="71">
        <v>2023</v>
      </c>
      <c r="U24" s="77" t="s">
        <v>16</v>
      </c>
      <c r="V24" s="74" t="s">
        <v>21</v>
      </c>
    </row>
    <row r="25" spans="1:22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59.7166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7">
        <f>+'Despacho por tipo'!H25+'Exportación por tipo'!H25</f>
        <v>54.217500000000001</v>
      </c>
      <c r="I25" s="37">
        <f>+'Despacho por tipo'!I25+'Exportación por tipo'!I25</f>
        <v>52.647000000000006</v>
      </c>
      <c r="J25" s="7">
        <f t="shared" ref="J25:J30" si="47">+I25/H25-1</f>
        <v>-2.8966662055609271E-2</v>
      </c>
      <c r="L25" s="42" t="s">
        <v>10</v>
      </c>
      <c r="M25" s="6">
        <f>+'Despacho por tipo'!M25+'Exportación por tipo'!M25</f>
        <v>968.88640999999984</v>
      </c>
      <c r="N25" s="6">
        <f>+SUM(C25)+SUM(B26:B36)</f>
        <v>899.48564099999999</v>
      </c>
      <c r="O25" s="6">
        <f t="shared" ref="O25" si="48">+SUM(D25)+SUM(C26:C36)</f>
        <v>847.93560000000002</v>
      </c>
      <c r="P25" s="6">
        <f>+SUM(E25)+SUM(D26:D36)</f>
        <v>831.54429999999991</v>
      </c>
      <c r="Q25" s="6">
        <f>+SUM(F25)+SUM(E26:E36)</f>
        <v>859.15809999999999</v>
      </c>
      <c r="R25" s="6">
        <f>+SUM(G25)+SUM(F26:F36)</f>
        <v>908.15579999999989</v>
      </c>
      <c r="S25" s="67">
        <f>+SUM(H25)+SUM(G26:G36)</f>
        <v>800.57399999999984</v>
      </c>
      <c r="T25" s="37">
        <f>+SUM(I25)+SUM(H26:H36)</f>
        <v>739.06669999999997</v>
      </c>
      <c r="U25" s="78">
        <f t="shared" ref="U25:U35" si="49">+T25/S25-1</f>
        <v>-7.6829000192361829E-2</v>
      </c>
      <c r="V25" s="7">
        <f t="shared" ref="V25:V35" si="50">+POWER(T25/O25,0.2)-1</f>
        <v>-2.7109073325942812E-2</v>
      </c>
    </row>
    <row r="26" spans="1:22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59.299900000000001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7">
        <f>+'Despacho por tipo'!H26+'Exportación por tipo'!H26</f>
        <v>55.5745</v>
      </c>
      <c r="I26" s="37">
        <f>+'Despacho por tipo'!I26+'Exportación por tipo'!I26</f>
        <v>46.743099999999998</v>
      </c>
      <c r="J26" s="7">
        <f t="shared" si="47"/>
        <v>-0.1589110113451313</v>
      </c>
      <c r="L26" s="42" t="s">
        <v>11</v>
      </c>
      <c r="M26" s="6">
        <f>+'Despacho por tipo'!M26+'Exportación por tipo'!M26</f>
        <v>965.58771400000001</v>
      </c>
      <c r="N26" s="6">
        <f>+SUM(C25:C26)+SUM(B27:B36)</f>
        <v>888.21104100000014</v>
      </c>
      <c r="O26" s="6">
        <f t="shared" ref="O26" si="51">+SUM(D25:D26)+SUM(C27:C36)</f>
        <v>850.26080000000002</v>
      </c>
      <c r="P26" s="6">
        <f>+SUM(E25:E26)+SUM(D27:D36)</f>
        <v>833.41980000000001</v>
      </c>
      <c r="Q26" s="6">
        <f>+SUM(F25:F26)+SUM(E27:E36)</f>
        <v>865.45260000000007</v>
      </c>
      <c r="R26" s="6">
        <f>+SUM(G25:G26)+SUM(F27:F36)</f>
        <v>900.40530000000012</v>
      </c>
      <c r="S26" s="67">
        <f>+SUM(H25:H26)+SUM(G27:G36)</f>
        <v>796.42909999999995</v>
      </c>
      <c r="T26" s="37">
        <f t="shared" ref="T26" si="52">+SUM(I25:I26)+SUM(H27:H36)</f>
        <v>730.23529999999994</v>
      </c>
      <c r="U26" s="78">
        <f t="shared" si="49"/>
        <v>-8.3113236319466544E-2</v>
      </c>
      <c r="V26" s="7">
        <f t="shared" si="50"/>
        <v>-2.997677356793127E-2</v>
      </c>
    </row>
    <row r="27" spans="1:22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67.161299999999997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7">
        <f>+'Despacho por tipo'!H27+'Exportación por tipo'!H27</f>
        <v>69.410399999999996</v>
      </c>
      <c r="I27" s="37">
        <f>+'Despacho por tipo'!I27+'Exportación por tipo'!I27</f>
        <v>55.501199999999997</v>
      </c>
      <c r="J27" s="7">
        <f t="shared" si="47"/>
        <v>-0.20039071954635035</v>
      </c>
      <c r="L27" s="42" t="s">
        <v>0</v>
      </c>
      <c r="M27" s="6">
        <f>+'Despacho por tipo'!M27+'Exportación por tipo'!M27</f>
        <v>957.82867699999997</v>
      </c>
      <c r="N27" s="6">
        <f>+SUM(C25:C27)+SUM(B28:B36)</f>
        <v>881.27288600000009</v>
      </c>
      <c r="O27" s="6">
        <f t="shared" ref="O27" si="53">+SUM(D25:D27)+SUM(C28:C36)</f>
        <v>846.97320000000013</v>
      </c>
      <c r="P27" s="6">
        <f>+SUM(E25:E27)+SUM(D28:D36)</f>
        <v>834.39020000000005</v>
      </c>
      <c r="Q27" s="6">
        <f>+SUM(F25:F27)+SUM(E28:E36)</f>
        <v>860.27550000000008</v>
      </c>
      <c r="R27" s="6">
        <f>+SUM(G25:G27)+SUM(F28:F36)</f>
        <v>897.25450000000001</v>
      </c>
      <c r="S27" s="67">
        <f>+SUM(H25:H27)+SUM(G28:G36)</f>
        <v>806.03570000000002</v>
      </c>
      <c r="T27" s="37">
        <f t="shared" ref="T27" si="54">+SUM(I25:I27)+SUM(H28:H36)</f>
        <v>716.3261</v>
      </c>
      <c r="U27" s="78">
        <f t="shared" si="49"/>
        <v>-0.11129730358097045</v>
      </c>
      <c r="V27" s="7">
        <f t="shared" si="50"/>
        <v>-3.2951576304670493E-2</v>
      </c>
    </row>
    <row r="28" spans="1:22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63.334800000000001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7">
        <f>+'Despacho por tipo'!H28+'Exportación por tipo'!H28</f>
        <v>61.961100000000002</v>
      </c>
      <c r="I28" s="37">
        <f>+'Despacho por tipo'!I28+'Exportación por tipo'!I28</f>
        <v>55.278399999999998</v>
      </c>
      <c r="J28" s="7">
        <f t="shared" si="47"/>
        <v>-0.1078531530266571</v>
      </c>
      <c r="L28" s="42" t="s">
        <v>1</v>
      </c>
      <c r="M28" s="6">
        <f>+'Despacho por tipo'!M28+'Exportación por tipo'!M28</f>
        <v>951.33182999999997</v>
      </c>
      <c r="N28" s="6">
        <f>+SUM(C25:C28)+SUM(B29:B36)</f>
        <v>867.12368800000002</v>
      </c>
      <c r="O28" s="6">
        <f t="shared" ref="O28" si="55">+SUM(D25:D28)+SUM(C29:C36)</f>
        <v>844.30880000000002</v>
      </c>
      <c r="P28" s="6">
        <f>+SUM(E25:E28)+SUM(D29:D36)</f>
        <v>837.83360000000005</v>
      </c>
      <c r="Q28" s="6">
        <f>+SUM(F25:F28)+SUM(E29:E36)</f>
        <v>863.98309999999992</v>
      </c>
      <c r="R28" s="6">
        <f>+SUM(G25:G28)+SUM(F29:F36)</f>
        <v>889.00529999999992</v>
      </c>
      <c r="S28" s="67">
        <f>+SUM(H25:H28)+SUM(G29:G36)</f>
        <v>805.76020000000005</v>
      </c>
      <c r="T28" s="37">
        <f t="shared" ref="T28" si="56">+SUM(I25:I28)+SUM(H29:H36)</f>
        <v>709.64339999999993</v>
      </c>
      <c r="U28" s="78">
        <f t="shared" si="49"/>
        <v>-0.11928710303636259</v>
      </c>
      <c r="V28" s="7">
        <f t="shared" si="50"/>
        <v>-3.4154256001840966E-2</v>
      </c>
    </row>
    <row r="29" spans="1:22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76.890999999999991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7">
        <f>+'Despacho por tipo'!H29+'Exportación por tipo'!H29</f>
        <v>59.527600000000007</v>
      </c>
      <c r="I29" s="37">
        <f>+'Despacho por tipo'!I29+'Exportación por tipo'!I29</f>
        <v>54.761799999999994</v>
      </c>
      <c r="J29" s="7">
        <f t="shared" si="47"/>
        <v>-8.0060341757437148E-2</v>
      </c>
      <c r="L29" s="42" t="s">
        <v>2</v>
      </c>
      <c r="M29" s="6">
        <f>+'Despacho por tipo'!M29+'Exportación por tipo'!M29</f>
        <v>946.46303499999999</v>
      </c>
      <c r="N29" s="6">
        <f>+SUM(C25:C29)+SUM(B30:B36)</f>
        <v>870.2966100000001</v>
      </c>
      <c r="O29" s="6">
        <f t="shared" ref="O29" si="57">+SUM(D25:D29)+SUM(C30:C36)</f>
        <v>841.35260000000005</v>
      </c>
      <c r="P29" s="6">
        <f>+SUM(E25:E29)+SUM(D30:D36)</f>
        <v>840.35300000000007</v>
      </c>
      <c r="Q29" s="6">
        <f>+SUM(F25:F29)+SUM(E30:E36)</f>
        <v>864.12959999999998</v>
      </c>
      <c r="R29" s="6">
        <f>+SUM(G25:G29)+SUM(F30:F36)</f>
        <v>869.03499999999997</v>
      </c>
      <c r="S29" s="67">
        <f>+SUM(H25:H29)+SUM(G30:G36)</f>
        <v>805.70119999999997</v>
      </c>
      <c r="T29" s="37">
        <f t="shared" ref="T29" si="58">+SUM(I25:I29)+SUM(H30:H36)</f>
        <v>704.87760000000003</v>
      </c>
      <c r="U29" s="78">
        <f t="shared" si="49"/>
        <v>-0.12513770613721309</v>
      </c>
      <c r="V29" s="7">
        <f t="shared" si="50"/>
        <v>-3.4778174267680151E-2</v>
      </c>
    </row>
    <row r="30" spans="1:22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66.933899999999994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7">
        <f>+'Despacho por tipo'!H30+'Exportación por tipo'!H30</f>
        <v>62.2318</v>
      </c>
      <c r="I30" s="37">
        <f>+'Despacho por tipo'!I30+'Exportación por tipo'!I30</f>
        <v>56.052500000000002</v>
      </c>
      <c r="J30" s="7">
        <f t="shared" si="47"/>
        <v>-9.9294894250206434E-2</v>
      </c>
      <c r="L30" s="42" t="s">
        <v>3</v>
      </c>
      <c r="M30" s="6">
        <f>+'Despacho por tipo'!M30+'Exportación por tipo'!M30</f>
        <v>926.90134</v>
      </c>
      <c r="N30" s="6">
        <f>+SUM(C25:C30)+SUM(B31:B36)</f>
        <v>880.31489999999997</v>
      </c>
      <c r="O30" s="6">
        <f t="shared" ref="O30" si="59">+SUM(D25:D30)+SUM(C31:C36)</f>
        <v>826.4405999999999</v>
      </c>
      <c r="P30" s="6">
        <f>+SUM(E25:E30)+SUM(D31:D36)</f>
        <v>840.32960000000003</v>
      </c>
      <c r="Q30" s="6">
        <f>+SUM(F25:F30)+SUM(E31:E36)</f>
        <v>884.44540000000006</v>
      </c>
      <c r="R30" s="6">
        <f>+SUM(G25:G30)+SUM(F31:F36)</f>
        <v>858.49399999999991</v>
      </c>
      <c r="S30" s="67">
        <f>+SUM(H25:H30)+SUM(G31:G36)</f>
        <v>791.2476999999999</v>
      </c>
      <c r="T30" s="37">
        <f t="shared" ref="T30" si="60">+SUM(I25:I30)+SUM(H31:H36)</f>
        <v>698.69830000000002</v>
      </c>
      <c r="U30" s="78">
        <f t="shared" si="49"/>
        <v>-0.11696640634784772</v>
      </c>
      <c r="V30" s="7">
        <f t="shared" si="50"/>
        <v>-3.302419311681426E-2</v>
      </c>
    </row>
    <row r="31" spans="1:22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76.198800000000006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7">
        <f>+'Despacho por tipo'!H31+'Exportación por tipo'!H31</f>
        <v>65.856499999999997</v>
      </c>
      <c r="I31" s="37">
        <f>+'Despacho por tipo'!I31+'Exportación por tipo'!I31</f>
        <v>62.096699999999998</v>
      </c>
      <c r="J31" s="7">
        <f t="shared" ref="J31" si="61">+I31/H31-1</f>
        <v>-5.7090795897139945E-2</v>
      </c>
      <c r="L31" s="42" t="s">
        <v>4</v>
      </c>
      <c r="M31" s="6">
        <f>+'Despacho por tipo'!M31+'Exportación por tipo'!M31</f>
        <v>916.80547799999999</v>
      </c>
      <c r="N31" s="6">
        <f>+SUM(C25:C31)+SUM(B32:B36)</f>
        <v>881.96289999999988</v>
      </c>
      <c r="O31" s="6">
        <f t="shared" ref="O31" si="62">+SUM(D25:D31)+SUM(C32:C36)</f>
        <v>826.88249999999994</v>
      </c>
      <c r="P31" s="6">
        <f>+SUM(E25:E31)+SUM(D32:D36)</f>
        <v>839.81570000000011</v>
      </c>
      <c r="Q31" s="6">
        <f>+SUM(F25:F31)+SUM(E32:E36)</f>
        <v>902.81460000000004</v>
      </c>
      <c r="R31" s="6">
        <f>+SUM(G25:G31)+SUM(F32:F36)</f>
        <v>839.02279999999996</v>
      </c>
      <c r="S31" s="67">
        <f>+SUM(H25:H31)+SUM(G32:G36)</f>
        <v>782.5213</v>
      </c>
      <c r="T31" s="37">
        <f t="shared" ref="T31" si="63">+SUM(I25:I31)+SUM(H32:H36)</f>
        <v>694.93849999999998</v>
      </c>
      <c r="U31" s="78">
        <f t="shared" si="49"/>
        <v>-0.11192385434108953</v>
      </c>
      <c r="V31" s="7">
        <f t="shared" si="50"/>
        <v>-3.4170392941141436E-2</v>
      </c>
    </row>
    <row r="32" spans="1:22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79.466099999999997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7">
        <f>+'Despacho por tipo'!H32+'Exportación por tipo'!H32</f>
        <v>72.306299999999993</v>
      </c>
      <c r="I32" s="37">
        <f>+'Despacho por tipo'!I32+'Exportación por tipo'!I32</f>
        <v>65.541699999999992</v>
      </c>
      <c r="J32" s="7">
        <f t="shared" ref="J32" si="64">+I32/H32-1</f>
        <v>-9.3554780150553962E-2</v>
      </c>
      <c r="L32" s="42" t="s">
        <v>5</v>
      </c>
      <c r="M32" s="6">
        <f>+'Despacho por tipo'!M32+'Exportación por tipo'!M32</f>
        <v>922.29782299999999</v>
      </c>
      <c r="N32" s="6">
        <f>+SUM(C25:C32)+SUM(B33:B36)</f>
        <v>877.63939999999991</v>
      </c>
      <c r="O32" s="6">
        <f t="shared" ref="O32" si="65">+SUM(D25:D32)+SUM(C33:C36)</f>
        <v>826.73609999999996</v>
      </c>
      <c r="P32" s="6">
        <f>+SUM(E25:E32)+SUM(D33:D36)</f>
        <v>841.79160000000002</v>
      </c>
      <c r="Q32" s="6">
        <f>+SUM(F25:F32)+SUM(E33:E36)</f>
        <v>903.19400000000007</v>
      </c>
      <c r="R32" s="6">
        <f>+SUM(G25:G32)+SUM(F33:F36)</f>
        <v>829.05439999999999</v>
      </c>
      <c r="S32" s="67">
        <f>+SUM(H25:H32)+SUM(G33:G36)</f>
        <v>782.97460000000001</v>
      </c>
      <c r="T32" s="37">
        <f t="shared" ref="T32" si="66">+SUM(I25:I32)+SUM(H33:H36)</f>
        <v>688.1739</v>
      </c>
      <c r="U32" s="78">
        <f t="shared" si="49"/>
        <v>-0.12107761860985022</v>
      </c>
      <c r="V32" s="7">
        <f t="shared" si="50"/>
        <v>-3.6023916431282221E-2</v>
      </c>
    </row>
    <row r="33" spans="1:22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68.999700000000004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7">
        <f>+'Despacho por tipo'!H33+'Exportación por tipo'!H33</f>
        <v>66.526299999999992</v>
      </c>
      <c r="I33" s="37">
        <f>+'Despacho por tipo'!I33+'Exportación por tipo'!I33</f>
        <v>59.958300000000001</v>
      </c>
      <c r="J33" s="7">
        <f t="shared" ref="J33" si="67">+I33/H33-1</f>
        <v>-9.87278715335137E-2</v>
      </c>
      <c r="L33" s="42" t="s">
        <v>6</v>
      </c>
      <c r="M33" s="6">
        <f>+'Despacho por tipo'!M33+'Exportación por tipo'!M33</f>
        <v>920.29713500000003</v>
      </c>
      <c r="N33" s="6">
        <f>+SUM(C25:C33)+SUM(B34:B36)</f>
        <v>874.04539999999986</v>
      </c>
      <c r="O33" s="6">
        <f t="shared" ref="O33" si="68">+SUM(D25:D33)+SUM(C34:C36)</f>
        <v>818.94039999999995</v>
      </c>
      <c r="P33" s="6">
        <f>+SUM(E25:E33)+SUM(D34:D36)</f>
        <v>842.91550000000007</v>
      </c>
      <c r="Q33" s="6">
        <f>+SUM(F25:F33)+SUM(E34:E36)</f>
        <v>913.40870000000007</v>
      </c>
      <c r="R33" s="6">
        <f>+SUM(G25:G33)+SUM(F34:F36)</f>
        <v>819.54299999999989</v>
      </c>
      <c r="S33" s="67">
        <f>+SUM(H25:H33)+SUM(G34:G36)</f>
        <v>778.67399999999998</v>
      </c>
      <c r="T33" s="37">
        <f t="shared" ref="T33" si="69">+SUM(I25:I33)+SUM(H34:H36)</f>
        <v>681.60590000000002</v>
      </c>
      <c r="U33" s="78">
        <f t="shared" si="49"/>
        <v>-0.12465820099297009</v>
      </c>
      <c r="V33" s="7">
        <f t="shared" si="50"/>
        <v>-3.6046223866558202E-2</v>
      </c>
    </row>
    <row r="34" spans="1:22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73.90870000000001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7">
        <f>+'Despacho por tipo'!H34+'Exportación por tipo'!H34</f>
        <v>64.750900000000001</v>
      </c>
      <c r="I34" s="37">
        <f>+'Despacho por tipo'!I34+'Exportación por tipo'!I34</f>
        <v>64.899799999999999</v>
      </c>
      <c r="J34" s="7">
        <f t="shared" ref="J34" si="70">+I34/H34-1</f>
        <v>2.2995819363127445E-3</v>
      </c>
      <c r="L34" s="42" t="s">
        <v>7</v>
      </c>
      <c r="M34" s="6">
        <f>+'Despacho por tipo'!M34+'Exportación por tipo'!M34</f>
        <v>912.45813400000009</v>
      </c>
      <c r="N34" s="6">
        <f>+SUM(C25:C34)+SUM(B35:B36)</f>
        <v>866.52069999999981</v>
      </c>
      <c r="O34" s="6">
        <f t="shared" ref="O34" si="71">+SUM(D25:D34)+SUM(C35:C36)</f>
        <v>823.90309999999988</v>
      </c>
      <c r="P34" s="6">
        <f>+SUM(E25:E34)+SUM(D35:D36)</f>
        <v>845.02930000000015</v>
      </c>
      <c r="Q34" s="6">
        <f>+SUM(F25:F34)+SUM(E35:E36)</f>
        <v>917.19380000000001</v>
      </c>
      <c r="R34" s="6">
        <f>+SUM(G25:G34)+SUM(F35:F36)</f>
        <v>806.22319999999991</v>
      </c>
      <c r="S34" s="67">
        <f>+SUM(H25:H34)+SUM(G35:G36)</f>
        <v>776.93709999999999</v>
      </c>
      <c r="T34" s="37">
        <f t="shared" ref="T34" si="72">+SUM(I25:I34)+SUM(H35:H36)</f>
        <v>681.75480000000005</v>
      </c>
      <c r="U34" s="78">
        <f t="shared" si="49"/>
        <v>-0.12250966004841313</v>
      </c>
      <c r="V34" s="7">
        <f t="shared" si="50"/>
        <v>-3.716822671679243E-2</v>
      </c>
    </row>
    <row r="35" spans="1:22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68.047799999999995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7">
        <f>+'Despacho por tipo'!H35+'Exportación por tipo'!H35</f>
        <v>54.453400000000002</v>
      </c>
      <c r="I35" s="37">
        <f>+'Despacho por tipo'!I35+'Exportación por tipo'!I35</f>
        <v>57.008200000000002</v>
      </c>
      <c r="J35" s="7">
        <f t="shared" ref="J35" si="73">+I35/H35-1</f>
        <v>4.6917180561728111E-2</v>
      </c>
      <c r="L35" s="42" t="s">
        <v>8</v>
      </c>
      <c r="M35" s="6">
        <f>+'Despacho por tipo'!M35+'Exportación por tipo'!M35</f>
        <v>908.3199810000001</v>
      </c>
      <c r="N35" s="6">
        <f>+SUM(C25:C35)+SUM(B36)</f>
        <v>863.38199999999995</v>
      </c>
      <c r="O35" s="6">
        <f t="shared" ref="O35" si="74">+SUM(D25:D35)+SUM(C36)</f>
        <v>824.2168999999999</v>
      </c>
      <c r="P35" s="6">
        <f>+SUM(E25:E35)+SUM(D36)</f>
        <v>846.04160000000013</v>
      </c>
      <c r="Q35" s="6">
        <f>+SUM(F25:F35)+SUM(E36)</f>
        <v>916.74259999999992</v>
      </c>
      <c r="R35" s="6">
        <f>+SUM(G25:G35)+SUM(F36)</f>
        <v>811.15249999999992</v>
      </c>
      <c r="S35" s="67">
        <f>+SUM(H25:H35)+SUM(G36)</f>
        <v>757.85230000000001</v>
      </c>
      <c r="T35" s="37">
        <f t="shared" ref="T35" si="75">+SUM(I25:I35)+SUM(H36)</f>
        <v>684.30960000000005</v>
      </c>
      <c r="U35" s="78">
        <f t="shared" si="49"/>
        <v>-9.7040940563220546E-2</v>
      </c>
      <c r="V35" s="7">
        <f t="shared" si="50"/>
        <v>-3.6521065925065876E-2</v>
      </c>
    </row>
    <row r="36" spans="1:22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68.455200000000005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7">
        <f>+'Despacho por tipo'!H36+'Exportación por tipo'!H36</f>
        <v>53.820899999999995</v>
      </c>
      <c r="I36" s="37"/>
      <c r="J36" s="7"/>
      <c r="L36" s="42" t="s">
        <v>9</v>
      </c>
      <c r="M36" s="6">
        <f>+'Despacho por tipo'!M36+'Exportación por tipo'!M36</f>
        <v>905.02855800000009</v>
      </c>
      <c r="N36" s="6">
        <f>+SUM(C25:C36)</f>
        <v>852.64809999999989</v>
      </c>
      <c r="O36" s="6">
        <f t="shared" ref="O36" si="76">+SUM(D25:D36)</f>
        <v>828.41379999999992</v>
      </c>
      <c r="P36" s="6">
        <f>+SUM(E25:E36)</f>
        <v>847.79170000000011</v>
      </c>
      <c r="Q36" s="6">
        <f>+SUM(F25:F36)</f>
        <v>918.0838</v>
      </c>
      <c r="R36" s="6">
        <f>+SUM(G25:G36)</f>
        <v>810.64199999999983</v>
      </c>
      <c r="S36" s="67">
        <f>+SUM(H25:H36)</f>
        <v>740.63719999999989</v>
      </c>
      <c r="T36" s="37"/>
      <c r="U36" s="78"/>
      <c r="V36" s="7"/>
    </row>
    <row r="37" spans="1:22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828.41379999999992</v>
      </c>
      <c r="E37" s="54">
        <f>SUM(E25:E36)</f>
        <v>847.79170000000011</v>
      </c>
      <c r="F37" s="54">
        <f>SUM(F25:F36)</f>
        <v>918.0838</v>
      </c>
      <c r="G37" s="54">
        <f t="shared" ref="G37:H37" si="77">SUM(G25:G36)</f>
        <v>810.64199999999983</v>
      </c>
      <c r="H37" s="191">
        <f t="shared" si="77"/>
        <v>740.63719999999989</v>
      </c>
      <c r="I37" s="55"/>
      <c r="J37" s="56"/>
      <c r="K37" s="3"/>
      <c r="L37" s="43" t="s">
        <v>14</v>
      </c>
      <c r="M37" s="46">
        <f t="shared" ref="M37:T37" si="78">+AVERAGE(M25:M36)</f>
        <v>933.51717625000003</v>
      </c>
      <c r="N37" s="46">
        <f t="shared" si="78"/>
        <v>875.24193883333328</v>
      </c>
      <c r="O37" s="46">
        <f t="shared" si="78"/>
        <v>833.86369999999988</v>
      </c>
      <c r="P37" s="46">
        <f t="shared" si="78"/>
        <v>840.10465833333353</v>
      </c>
      <c r="Q37" s="46">
        <f t="shared" si="78"/>
        <v>889.07348333333346</v>
      </c>
      <c r="R37" s="46">
        <f t="shared" si="78"/>
        <v>853.16564999999991</v>
      </c>
      <c r="S37" s="68">
        <f t="shared" si="78"/>
        <v>785.4453666666667</v>
      </c>
      <c r="T37" s="47">
        <f t="shared" si="78"/>
        <v>702.69364545454528</v>
      </c>
      <c r="U37" s="79">
        <f>+T37/S37-1</f>
        <v>-0.10535643180799392</v>
      </c>
      <c r="V37" s="75">
        <f>+POWER(T37/O37,0.2)-1</f>
        <v>-3.3650577273611981E-2</v>
      </c>
    </row>
    <row r="38" spans="1:22" ht="25.5" x14ac:dyDescent="0.25">
      <c r="A38" s="57" t="s">
        <v>15</v>
      </c>
      <c r="B38" s="58">
        <f t="shared" ref="B38:H38" si="79">+B37/B$73</f>
        <v>0.75328292479786219</v>
      </c>
      <c r="C38" s="58">
        <f t="shared" si="79"/>
        <v>0.76418271701909901</v>
      </c>
      <c r="D38" s="58">
        <f t="shared" si="79"/>
        <v>0.74299913907171311</v>
      </c>
      <c r="E38" s="58">
        <f t="shared" si="79"/>
        <v>0.70783129738698503</v>
      </c>
      <c r="F38" s="58">
        <f t="shared" si="79"/>
        <v>0.68625458124688243</v>
      </c>
      <c r="G38" s="58">
        <f t="shared" si="79"/>
        <v>0.690265730874005</v>
      </c>
      <c r="H38" s="195">
        <f t="shared" si="79"/>
        <v>0.67699908308983092</v>
      </c>
      <c r="I38" s="193"/>
      <c r="J38" s="59"/>
      <c r="K38" s="3"/>
      <c r="L38" s="44" t="s">
        <v>15</v>
      </c>
      <c r="M38" s="48">
        <f t="shared" ref="M38:T38" si="80">+M37/M$73</f>
        <v>0.75232926919891541</v>
      </c>
      <c r="N38" s="48">
        <f t="shared" si="80"/>
        <v>0.7595769435668277</v>
      </c>
      <c r="O38" s="48">
        <f t="shared" si="80"/>
        <v>0.7528646544083204</v>
      </c>
      <c r="P38" s="48">
        <f t="shared" si="80"/>
        <v>0.72768615283627114</v>
      </c>
      <c r="Q38" s="48">
        <f t="shared" si="80"/>
        <v>0.68526955944232681</v>
      </c>
      <c r="R38" s="48">
        <f t="shared" si="80"/>
        <v>0.68978395197060549</v>
      </c>
      <c r="S38" s="69">
        <f t="shared" si="80"/>
        <v>0.6873130590463038</v>
      </c>
      <c r="T38" s="72">
        <f t="shared" si="80"/>
        <v>0.68993195526174289</v>
      </c>
      <c r="U38" s="72"/>
      <c r="V38" s="76"/>
    </row>
    <row r="39" spans="1:22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H39" si="81">+D37/C37-1</f>
        <v>-2.8422393716704408E-2</v>
      </c>
      <c r="E39" s="62">
        <f t="shared" si="81"/>
        <v>2.3391570734336176E-2</v>
      </c>
      <c r="F39" s="62">
        <f t="shared" si="81"/>
        <v>8.2911993594652955E-2</v>
      </c>
      <c r="G39" s="62">
        <f t="shared" si="81"/>
        <v>-0.11702831484446208</v>
      </c>
      <c r="H39" s="196">
        <f t="shared" si="81"/>
        <v>-8.6357232909224924E-2</v>
      </c>
      <c r="I39" s="192"/>
      <c r="J39" s="63"/>
      <c r="L39" s="45" t="s">
        <v>12</v>
      </c>
      <c r="M39" s="49"/>
      <c r="N39" s="50">
        <f>+N37/M37-1</f>
        <v>-6.2425458148249846E-2</v>
      </c>
      <c r="O39" s="50">
        <f t="shared" ref="O39:Q39" si="82">+O37/N37-1</f>
        <v>-4.7276343828415168E-2</v>
      </c>
      <c r="P39" s="50">
        <f t="shared" si="82"/>
        <v>7.4843866369691536E-3</v>
      </c>
      <c r="Q39" s="50">
        <f t="shared" si="82"/>
        <v>5.828895782716903E-2</v>
      </c>
      <c r="R39" s="50">
        <f t="shared" ref="R39" si="83">+R37/Q37-1</f>
        <v>-4.0387925190060958E-2</v>
      </c>
      <c r="S39" s="70">
        <f t="shared" ref="S39" si="84">+S37/R37-1</f>
        <v>-7.9375304588661377E-2</v>
      </c>
      <c r="T39" s="73">
        <f t="shared" ref="T39" si="85">+T37/S37-1</f>
        <v>-0.10535643180799392</v>
      </c>
      <c r="U39" s="51"/>
      <c r="V39" s="52"/>
    </row>
    <row r="40" spans="1:22" ht="13.5" thickBot="1" x14ac:dyDescent="0.3"/>
    <row r="41" spans="1:22" ht="13.5" thickBot="1" x14ac:dyDescent="0.3">
      <c r="A41" s="274" t="s">
        <v>212</v>
      </c>
      <c r="B41" s="275"/>
      <c r="C41" s="275"/>
      <c r="D41" s="275"/>
      <c r="E41" s="275"/>
      <c r="F41" s="275"/>
      <c r="G41" s="275"/>
      <c r="H41" s="275"/>
      <c r="I41" s="275"/>
      <c r="J41" s="276"/>
      <c r="L41" s="274" t="s">
        <v>213</v>
      </c>
      <c r="M41" s="275"/>
      <c r="N41" s="275"/>
      <c r="O41" s="275"/>
      <c r="P41" s="275"/>
      <c r="Q41" s="275"/>
      <c r="R41" s="275"/>
      <c r="S41" s="275"/>
      <c r="T41" s="275"/>
      <c r="U41" s="275"/>
      <c r="V41" s="276"/>
    </row>
    <row r="42" spans="1:22" ht="38.25" x14ac:dyDescent="0.25">
      <c r="A42" s="38"/>
      <c r="B42" s="39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198">
        <v>2022</v>
      </c>
      <c r="I42" s="40">
        <v>2023</v>
      </c>
      <c r="J42" s="41" t="s">
        <v>16</v>
      </c>
      <c r="L42" s="65"/>
      <c r="M42" s="64">
        <v>2016</v>
      </c>
      <c r="N42" s="64">
        <f>+M42+1</f>
        <v>2017</v>
      </c>
      <c r="O42" s="64">
        <f t="shared" ref="O42:Q42" si="87">+N42+1</f>
        <v>2018</v>
      </c>
      <c r="P42" s="64">
        <f t="shared" si="87"/>
        <v>2019</v>
      </c>
      <c r="Q42" s="64">
        <f t="shared" si="87"/>
        <v>2020</v>
      </c>
      <c r="R42" s="64">
        <f t="shared" ref="R42" si="88">+Q42+1</f>
        <v>2021</v>
      </c>
      <c r="S42" s="66">
        <v>2022</v>
      </c>
      <c r="T42" s="71">
        <v>2023</v>
      </c>
      <c r="U42" s="77" t="s">
        <v>16</v>
      </c>
      <c r="V42" s="74" t="s">
        <v>21</v>
      </c>
    </row>
    <row r="43" spans="1:22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7">
        <f>+'Despacho por tipo'!H43+'Exportación por tipo'!H43</f>
        <v>1.8245</v>
      </c>
      <c r="I43" s="37">
        <f>+'Despacho por tipo'!I43+'Exportación por tipo'!I43</f>
        <v>1.7973999999999999</v>
      </c>
      <c r="J43" s="7">
        <f t="shared" ref="J43:J48" si="89">+I43/H43-1</f>
        <v>-1.4853384488901167E-2</v>
      </c>
      <c r="L43" s="42" t="s">
        <v>10</v>
      </c>
      <c r="M43" s="6">
        <f>+'Despacho por tipo'!M43+'Exportación por tipo'!M43</f>
        <v>50.577326000000006</v>
      </c>
      <c r="N43" s="6">
        <f>+SUM(C43)+SUM(B44:B54)</f>
        <v>48.063525999999996</v>
      </c>
      <c r="O43" s="6">
        <f t="shared" ref="O43" si="90">+SUM(D43)+SUM(C44:C54)</f>
        <v>42.033699999999996</v>
      </c>
      <c r="P43" s="6">
        <f>+SUM(E43)+SUM(D44:D54)</f>
        <v>35.220099999999995</v>
      </c>
      <c r="Q43" s="6">
        <f>+SUM(F43)+SUM(E44:E54)</f>
        <v>32.7562</v>
      </c>
      <c r="R43" s="6">
        <f>+SUM(G43)+SUM(F44:F54)</f>
        <v>28.505299999999998</v>
      </c>
      <c r="S43" s="67">
        <f>+SUM(H43)+SUM(G44:G54)</f>
        <v>38.613900000000001</v>
      </c>
      <c r="T43" s="37">
        <f>+SUM(I43)+SUM(H44:H54)</f>
        <v>46.000000000000007</v>
      </c>
      <c r="U43" s="78">
        <f t="shared" ref="U43:U53" si="91">+T43/S43-1</f>
        <v>0.19128086000119149</v>
      </c>
      <c r="V43" s="7">
        <f t="shared" ref="V43:V53" si="92">+POWER(T43/O43,0.2)-1</f>
        <v>1.8197537294522226E-2</v>
      </c>
    </row>
    <row r="44" spans="1:22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7">
        <f>+'Despacho por tipo'!H44+'Exportación por tipo'!H44</f>
        <v>2.3902000000000001</v>
      </c>
      <c r="I44" s="37">
        <f>+'Despacho por tipo'!I44+'Exportación por tipo'!I44</f>
        <v>1.6922999999999999</v>
      </c>
      <c r="J44" s="7">
        <f t="shared" si="89"/>
        <v>-0.29198393439879511</v>
      </c>
      <c r="L44" s="42" t="s">
        <v>11</v>
      </c>
      <c r="M44" s="6">
        <f>+'Despacho por tipo'!M44+'Exportación por tipo'!M44</f>
        <v>50.655599000000002</v>
      </c>
      <c r="N44" s="6">
        <f>+SUM(C43:C44)+SUM(B45:B54)</f>
        <v>47.243717000000004</v>
      </c>
      <c r="O44" s="6">
        <f t="shared" ref="O44" si="93">+SUM(D43:D44)+SUM(C45:C54)</f>
        <v>42.126600000000003</v>
      </c>
      <c r="P44" s="6">
        <f>+SUM(E43:E44)+SUM(D45:D54)</f>
        <v>34.9191</v>
      </c>
      <c r="Q44" s="6">
        <f>+SUM(F43:F44)+SUM(E45:E54)</f>
        <v>32.666700000000006</v>
      </c>
      <c r="R44" s="6">
        <f>+SUM(G43:G44)+SUM(F45:F54)</f>
        <v>28.8873</v>
      </c>
      <c r="S44" s="67">
        <f>+SUM(H43:H44)+SUM(G45:G54)</f>
        <v>39.236800000000002</v>
      </c>
      <c r="T44" s="37">
        <f t="shared" ref="T44" si="94">+SUM(I43:I44)+SUM(H45:H54)</f>
        <v>45.302099999999996</v>
      </c>
      <c r="U44" s="78">
        <f t="shared" si="91"/>
        <v>0.15458192309260665</v>
      </c>
      <c r="V44" s="7">
        <f t="shared" si="92"/>
        <v>1.4640947673827176E-2</v>
      </c>
    </row>
    <row r="45" spans="1:22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7">
        <f>+'Despacho por tipo'!H45+'Exportación por tipo'!H45</f>
        <v>3.0849000000000002</v>
      </c>
      <c r="I45" s="37">
        <f>+'Despacho por tipo'!I45+'Exportación por tipo'!I45</f>
        <v>2.2553000000000001</v>
      </c>
      <c r="J45" s="7">
        <f t="shared" si="89"/>
        <v>-0.26892281759538395</v>
      </c>
      <c r="L45" s="42" t="s">
        <v>0</v>
      </c>
      <c r="M45" s="6">
        <f>+'Despacho por tipo'!M45+'Exportación por tipo'!M45</f>
        <v>51.438980000000001</v>
      </c>
      <c r="N45" s="6">
        <f>+SUM(C43:C45)+SUM(B46:B54)</f>
        <v>47.104092000000009</v>
      </c>
      <c r="O45" s="6">
        <f t="shared" ref="O45" si="95">+SUM(D43:D45)+SUM(C46:C54)</f>
        <v>41.561300000000003</v>
      </c>
      <c r="P45" s="6">
        <f>+SUM(E43:E45)+SUM(D46:D54)</f>
        <v>33.662399999999991</v>
      </c>
      <c r="Q45" s="6">
        <f>+SUM(F43:F45)+SUM(E46:E54)</f>
        <v>32.876400000000004</v>
      </c>
      <c r="R45" s="6">
        <f>+SUM(G43:G45)+SUM(F46:F54)</f>
        <v>29.6007</v>
      </c>
      <c r="S45" s="67">
        <f>+SUM(H43:H45)+SUM(G46:G54)</f>
        <v>40.181099999999994</v>
      </c>
      <c r="T45" s="37">
        <f t="shared" ref="T45" si="96">+SUM(I43:I45)+SUM(H46:H54)</f>
        <v>44.472499999999997</v>
      </c>
      <c r="U45" s="78">
        <f t="shared" si="91"/>
        <v>0.10680145640612149</v>
      </c>
      <c r="V45" s="7">
        <f t="shared" si="92"/>
        <v>1.3632400175849435E-2</v>
      </c>
    </row>
    <row r="46" spans="1:22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7">
        <f>+'Despacho por tipo'!H46+'Exportación por tipo'!H46</f>
        <v>3.1713</v>
      </c>
      <c r="I46" s="37">
        <f>+'Despacho por tipo'!I46+'Exportación por tipo'!I46</f>
        <v>2.1926999999999999</v>
      </c>
      <c r="J46" s="7">
        <f t="shared" si="89"/>
        <v>-0.30858007757071237</v>
      </c>
      <c r="L46" s="42" t="s">
        <v>1</v>
      </c>
      <c r="M46" s="6">
        <f>+'Despacho por tipo'!M46+'Exportación por tipo'!M46</f>
        <v>50.805325000000011</v>
      </c>
      <c r="N46" s="6">
        <f>+SUM(C43:C46)+SUM(B47:B54)</f>
        <v>46.879271000000003</v>
      </c>
      <c r="O46" s="6">
        <f t="shared" ref="O46" si="97">+SUM(D43:D46)+SUM(C47:C54)</f>
        <v>41.315999999999988</v>
      </c>
      <c r="P46" s="6">
        <f>+SUM(E43:E46)+SUM(D47:D54)</f>
        <v>32.543999999999997</v>
      </c>
      <c r="Q46" s="6">
        <f>+SUM(F43:F46)+SUM(E47:E54)</f>
        <v>32.847100000000005</v>
      </c>
      <c r="R46" s="6">
        <f>+SUM(G43:G46)+SUM(F47:F54)</f>
        <v>30.761199999999999</v>
      </c>
      <c r="S46" s="67">
        <f>+SUM(H43:H46)+SUM(G47:G54)</f>
        <v>40.859899999999996</v>
      </c>
      <c r="T46" s="37">
        <f t="shared" ref="T46" si="98">+SUM(I43:I46)+SUM(H47:H54)</f>
        <v>43.493900000000004</v>
      </c>
      <c r="U46" s="78">
        <f t="shared" si="91"/>
        <v>6.4464181263292453E-2</v>
      </c>
      <c r="V46" s="7">
        <f t="shared" si="92"/>
        <v>1.0327133380081177E-2</v>
      </c>
    </row>
    <row r="47" spans="1:22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7">
        <f>+'Despacho por tipo'!H47+'Exportación por tipo'!H47</f>
        <v>3.3613</v>
      </c>
      <c r="I47" s="37">
        <f>+'Despacho por tipo'!I47+'Exportación por tipo'!I47</f>
        <v>3.1486000000000001</v>
      </c>
      <c r="J47" s="7">
        <f t="shared" si="89"/>
        <v>-6.327908844792185E-2</v>
      </c>
      <c r="L47" s="42" t="s">
        <v>2</v>
      </c>
      <c r="M47" s="6">
        <f>+'Despacho por tipo'!M47+'Exportación por tipo'!M47</f>
        <v>50.807256000000002</v>
      </c>
      <c r="N47" s="6">
        <f>+SUM(C43:C47)+SUM(B48:B54)</f>
        <v>46.825841000000004</v>
      </c>
      <c r="O47" s="6">
        <f t="shared" ref="O47" si="99">+SUM(D43:D47)+SUM(C48:C54)</f>
        <v>40.771299999999997</v>
      </c>
      <c r="P47" s="6">
        <f>+SUM(E43:E47)+SUM(D48:D54)</f>
        <v>31.943599999999996</v>
      </c>
      <c r="Q47" s="6">
        <f>+SUM(F43:F47)+SUM(E48:E54)</f>
        <v>31.788699999999999</v>
      </c>
      <c r="R47" s="6">
        <f>+SUM(G43:G47)+SUM(F48:F54)</f>
        <v>32.508800000000001</v>
      </c>
      <c r="S47" s="67">
        <f>+SUM(H43:H47)+SUM(G48:G54)</f>
        <v>41.375899999999994</v>
      </c>
      <c r="T47" s="37">
        <f t="shared" ref="T47" si="100">+SUM(I43:I47)+SUM(H48:H54)</f>
        <v>43.281200000000005</v>
      </c>
      <c r="U47" s="78">
        <f t="shared" si="91"/>
        <v>4.6048545167597821E-2</v>
      </c>
      <c r="V47" s="7">
        <f t="shared" si="92"/>
        <v>1.2019653989115087E-2</v>
      </c>
    </row>
    <row r="48" spans="1:22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7">
        <f>+'Despacho por tipo'!H48+'Exportación por tipo'!H48</f>
        <v>3.3851</v>
      </c>
      <c r="I48" s="37">
        <f>+'Despacho por tipo'!I48+'Exportación por tipo'!I48</f>
        <v>3.0428000000000002</v>
      </c>
      <c r="J48" s="7">
        <f t="shared" si="89"/>
        <v>-0.10111961241913081</v>
      </c>
      <c r="L48" s="42" t="s">
        <v>3</v>
      </c>
      <c r="M48" s="6">
        <f>+'Despacho por tipo'!M48+'Exportación por tipo'!M48</f>
        <v>49.338782000000009</v>
      </c>
      <c r="N48" s="6">
        <f>+SUM(C43:C48)+SUM(B49:B54)</f>
        <v>47.292754000000002</v>
      </c>
      <c r="O48" s="6">
        <f t="shared" ref="O48" si="101">+SUM(D43:D48)+SUM(C49:C54)</f>
        <v>39.707900000000002</v>
      </c>
      <c r="P48" s="6">
        <f>+SUM(E43:E48)+SUM(D49:D54)</f>
        <v>31.639200000000002</v>
      </c>
      <c r="Q48" s="6">
        <f>+SUM(F43:F48)+SUM(E49:E54)</f>
        <v>31.554800000000004</v>
      </c>
      <c r="R48" s="6">
        <f>+SUM(G43:G48)+SUM(F49:F54)</f>
        <v>33.2639</v>
      </c>
      <c r="S48" s="67">
        <f>+SUM(H43:H48)+SUM(G49:G54)</f>
        <v>41.934899999999999</v>
      </c>
      <c r="T48" s="37">
        <f t="shared" ref="T48" si="102">+SUM(I43:I48)+SUM(H49:H54)</f>
        <v>42.938900000000004</v>
      </c>
      <c r="U48" s="78">
        <f t="shared" si="91"/>
        <v>2.3941871806061332E-2</v>
      </c>
      <c r="V48" s="7">
        <f t="shared" si="92"/>
        <v>1.5768636179626094E-2</v>
      </c>
    </row>
    <row r="49" spans="1:22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7">
        <f>+'Despacho por tipo'!H49+'Exportación por tipo'!H49</f>
        <v>3.5118999999999998</v>
      </c>
      <c r="I49" s="37">
        <f>+'Despacho por tipo'!I49+'Exportación por tipo'!I49</f>
        <v>3.1239999999999997</v>
      </c>
      <c r="J49" s="7">
        <f t="shared" ref="J49" si="103">+I49/H49-1</f>
        <v>-0.11045303112275406</v>
      </c>
      <c r="L49" s="42" t="s">
        <v>4</v>
      </c>
      <c r="M49" s="6">
        <f>+'Despacho por tipo'!M49+'Exportación por tipo'!M49</f>
        <v>48.741261000000002</v>
      </c>
      <c r="N49" s="6">
        <f>+SUM(C43:C49)+SUM(B50:B54)</f>
        <v>47.116085999999996</v>
      </c>
      <c r="O49" s="6">
        <f t="shared" ref="O49" si="104">+SUM(D43:D49)+SUM(C50:C54)</f>
        <v>38.912399999999998</v>
      </c>
      <c r="P49" s="6">
        <f>+SUM(E43:E49)+SUM(D50:D54)</f>
        <v>31.709400000000002</v>
      </c>
      <c r="Q49" s="6">
        <f>+SUM(F43:F49)+SUM(E50:E54)</f>
        <v>31.084299999999999</v>
      </c>
      <c r="R49" s="6">
        <f>+SUM(G43:G49)+SUM(F50:F54)</f>
        <v>34.281999999999996</v>
      </c>
      <c r="S49" s="67">
        <f>+SUM(H43:H49)+SUM(G50:G54)</f>
        <v>42.197199999999995</v>
      </c>
      <c r="T49" s="37">
        <f t="shared" ref="T49" si="105">+SUM(I43:I49)+SUM(H50:H54)</f>
        <v>42.551000000000002</v>
      </c>
      <c r="U49" s="78">
        <f t="shared" si="91"/>
        <v>8.3844425696493197E-3</v>
      </c>
      <c r="V49" s="7">
        <f t="shared" si="92"/>
        <v>1.8038847614706421E-2</v>
      </c>
    </row>
    <row r="50" spans="1:22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7">
        <f>+'Despacho por tipo'!H50+'Exportación por tipo'!H50</f>
        <v>5.2316000000000003</v>
      </c>
      <c r="I50" s="37">
        <f>+'Despacho por tipo'!I50+'Exportación por tipo'!I50</f>
        <v>4.2471999999999994</v>
      </c>
      <c r="J50" s="7">
        <f t="shared" ref="J50" si="106">+I50/H50-1</f>
        <v>-0.18816423273950622</v>
      </c>
      <c r="L50" s="42" t="s">
        <v>5</v>
      </c>
      <c r="M50" s="6">
        <f>+'Despacho por tipo'!M50+'Exportación por tipo'!M50</f>
        <v>49.066881000000002</v>
      </c>
      <c r="N50" s="6">
        <f>+SUM(C43:C50)+SUM(B51:B54)</f>
        <v>45.975715999999998</v>
      </c>
      <c r="O50" s="6">
        <f t="shared" ref="O50" si="107">+SUM(D43:D50)+SUM(C51:C54)</f>
        <v>38.9876</v>
      </c>
      <c r="P50" s="6">
        <f>+SUM(E43:E50)+SUM(D51:D54)</f>
        <v>30.958500000000001</v>
      </c>
      <c r="Q50" s="6">
        <f>+SUM(F43:F50)+SUM(E51:E54)</f>
        <v>30.7881</v>
      </c>
      <c r="R50" s="6">
        <f>+SUM(G43:G50)+SUM(F51:F54)</f>
        <v>34.786100000000005</v>
      </c>
      <c r="S50" s="67">
        <f>+SUM(H43:H50)+SUM(G51:G54)</f>
        <v>44.163899999999998</v>
      </c>
      <c r="T50" s="37">
        <f t="shared" ref="T50" si="108">+SUM(I43:I50)+SUM(H51:H54)</f>
        <v>41.566600000000001</v>
      </c>
      <c r="U50" s="78">
        <f t="shared" si="91"/>
        <v>-5.8810476429844272E-2</v>
      </c>
      <c r="V50" s="7">
        <f t="shared" si="92"/>
        <v>1.2893070725979339E-2</v>
      </c>
    </row>
    <row r="51" spans="1:22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7">
        <f>+'Despacho por tipo'!H51+'Exportación por tipo'!H51</f>
        <v>5.5577000000000005</v>
      </c>
      <c r="I51" s="37">
        <f>+'Despacho por tipo'!I51+'Exportación por tipo'!I51</f>
        <v>4.0126999999999997</v>
      </c>
      <c r="J51" s="7">
        <f t="shared" ref="J51" si="109">+I51/H51-1</f>
        <v>-0.27799269481979971</v>
      </c>
      <c r="L51" s="42" t="s">
        <v>6</v>
      </c>
      <c r="M51" s="6">
        <f>+'Despacho por tipo'!M51+'Exportación por tipo'!M51</f>
        <v>49.423254</v>
      </c>
      <c r="N51" s="6">
        <f>+SUM(C43:C51)+SUM(B52:B54)</f>
        <v>44.983277999999999</v>
      </c>
      <c r="O51" s="6">
        <f t="shared" ref="O51" si="110">+SUM(D43:D51)+SUM(C52:C54)</f>
        <v>37.537199999999999</v>
      </c>
      <c r="P51" s="6">
        <f>+SUM(E43:E51)+SUM(D52:D54)</f>
        <v>31.087000000000003</v>
      </c>
      <c r="Q51" s="6">
        <f>+SUM(F43:F51)+SUM(E52:E54)</f>
        <v>30.412100000000002</v>
      </c>
      <c r="R51" s="6">
        <f>+SUM(G43:G51)+SUM(F52:F54)</f>
        <v>35.510300000000001</v>
      </c>
      <c r="S51" s="67">
        <f>+SUM(H43:H51)+SUM(G52:G54)</f>
        <v>45.686300000000003</v>
      </c>
      <c r="T51" s="37">
        <f t="shared" ref="T51" si="111">+SUM(I43:I51)+SUM(H52:H54)</f>
        <v>40.021599999999999</v>
      </c>
      <c r="U51" s="78">
        <f t="shared" si="91"/>
        <v>-0.1239912183739984</v>
      </c>
      <c r="V51" s="7">
        <f t="shared" si="92"/>
        <v>1.2899868028013683E-2</v>
      </c>
    </row>
    <row r="52" spans="1:22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7">
        <f>+'Despacho por tipo'!H52+'Exportación por tipo'!H52</f>
        <v>5.6811000000000007</v>
      </c>
      <c r="I52" s="37">
        <f>+'Despacho por tipo'!I52+'Exportación por tipo'!I52</f>
        <v>5.2796000000000003</v>
      </c>
      <c r="J52" s="7">
        <f t="shared" ref="J52" si="112">+I52/H52-1</f>
        <v>-7.0672933058738674E-2</v>
      </c>
      <c r="L52" s="42" t="s">
        <v>7</v>
      </c>
      <c r="M52" s="6">
        <f>+'Despacho por tipo'!M52+'Exportación por tipo'!M52</f>
        <v>49.186447999999992</v>
      </c>
      <c r="N52" s="6">
        <f>+SUM(C43:C52)+SUM(B53:B54)</f>
        <v>44.43329</v>
      </c>
      <c r="O52" s="6">
        <f t="shared" ref="O52" si="113">+SUM(D43:D52)+SUM(C53:C54)</f>
        <v>36.840400000000002</v>
      </c>
      <c r="P52" s="6">
        <f>+SUM(E43:E52)+SUM(D53:D54)</f>
        <v>31.121700000000001</v>
      </c>
      <c r="Q52" s="6">
        <f>+SUM(F43:F52)+SUM(E53:E54)</f>
        <v>29.607700000000001</v>
      </c>
      <c r="R52" s="6">
        <f>+SUM(G43:G52)+SUM(F53:F54)</f>
        <v>35.668599999999998</v>
      </c>
      <c r="S52" s="67">
        <f>+SUM(H43:H52)+SUM(G53:G54)</f>
        <v>47.456900000000005</v>
      </c>
      <c r="T52" s="37">
        <f t="shared" ref="T52" si="114">+SUM(I43:I52)+SUM(H53:H54)</f>
        <v>39.620100000000001</v>
      </c>
      <c r="U52" s="78">
        <f t="shared" si="91"/>
        <v>-0.16513510153423427</v>
      </c>
      <c r="V52" s="7">
        <f t="shared" si="92"/>
        <v>1.4654640806503139E-2</v>
      </c>
    </row>
    <row r="53" spans="1:22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7">
        <f>+'Despacho por tipo'!H53+'Exportación por tipo'!H53</f>
        <v>5.1169000000000002</v>
      </c>
      <c r="I53" s="37">
        <f>+'Despacho por tipo'!I53+'Exportación por tipo'!I53</f>
        <v>4.4352999999999998</v>
      </c>
      <c r="J53" s="7">
        <f t="shared" ref="J53" si="115">+I53/H53-1</f>
        <v>-0.13320565185952438</v>
      </c>
      <c r="L53" s="42" t="s">
        <v>8</v>
      </c>
      <c r="M53" s="6">
        <f>+'Despacho por tipo'!M53+'Exportación por tipo'!M53</f>
        <v>48.96664100000001</v>
      </c>
      <c r="N53" s="6">
        <f>+SUM(C43:C53)+SUM(B54)</f>
        <v>43.738190000000003</v>
      </c>
      <c r="O53" s="6">
        <f t="shared" ref="O53" si="116">+SUM(D43:D53)+SUM(C54)</f>
        <v>35.788700000000006</v>
      </c>
      <c r="P53" s="6">
        <f>+SUM(E43:E53)+SUM(D54)</f>
        <v>32.0261</v>
      </c>
      <c r="Q53" s="6">
        <f>+SUM(F43:F53)+SUM(E54)</f>
        <v>29.029800000000002</v>
      </c>
      <c r="R53" s="6">
        <f>+SUM(G43:G53)+SUM(F54)</f>
        <v>36.967399999999998</v>
      </c>
      <c r="S53" s="67">
        <f>+SUM(H43:H53)+SUM(G54)</f>
        <v>47.012200000000007</v>
      </c>
      <c r="T53" s="37">
        <f t="shared" ref="T53" si="117">+SUM(I43:I53)+SUM(H54)</f>
        <v>38.938499999999998</v>
      </c>
      <c r="U53" s="78">
        <f t="shared" si="91"/>
        <v>-0.17173627271218983</v>
      </c>
      <c r="V53" s="7">
        <f t="shared" si="92"/>
        <v>1.7013361829546492E-2</v>
      </c>
    </row>
    <row r="54" spans="1:22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7">
        <f>+'Despacho por tipo'!H54+'Exportación por tipo'!H54</f>
        <v>3.7105999999999999</v>
      </c>
      <c r="I54" s="37"/>
      <c r="J54" s="7"/>
      <c r="L54" s="42" t="s">
        <v>9</v>
      </c>
      <c r="M54" s="6">
        <f>+'Despacho por tipo'!M54+'Exportación por tipo'!M54</f>
        <v>48.316799000000003</v>
      </c>
      <c r="N54" s="6">
        <f>+SUM(C43:C54)</f>
        <v>42.455489999999998</v>
      </c>
      <c r="O54" s="6">
        <f t="shared" ref="O54" si="118">+SUM(D43:D54)</f>
        <v>35.283500000000004</v>
      </c>
      <c r="P54" s="6">
        <f>+SUM(E43:E54)</f>
        <v>32.901299999999999</v>
      </c>
      <c r="Q54" s="6">
        <f>+SUM(F43:F54)</f>
        <v>28.347000000000001</v>
      </c>
      <c r="R54" s="6">
        <f>+SUM(G43:G54)</f>
        <v>38.698599999999999</v>
      </c>
      <c r="S54" s="67">
        <f>+SUM(H43:H54)</f>
        <v>46.027100000000004</v>
      </c>
      <c r="T54" s="37"/>
      <c r="U54" s="78"/>
      <c r="V54" s="7"/>
    </row>
    <row r="55" spans="1:22" ht="25.5" x14ac:dyDescent="0.25">
      <c r="A55" s="53" t="s">
        <v>13</v>
      </c>
      <c r="B55" s="54">
        <f>SUM(B43:B54)</f>
        <v>48.316799000000003</v>
      </c>
      <c r="C55" s="54">
        <f t="shared" ref="C55:H55" si="119">SUM(C43:C54)</f>
        <v>42.455489999999998</v>
      </c>
      <c r="D55" s="54">
        <f t="shared" si="119"/>
        <v>35.283500000000004</v>
      </c>
      <c r="E55" s="54">
        <f t="shared" si="119"/>
        <v>32.901299999999999</v>
      </c>
      <c r="F55" s="54">
        <f t="shared" si="119"/>
        <v>28.347000000000001</v>
      </c>
      <c r="G55" s="54">
        <f t="shared" si="119"/>
        <v>38.698599999999999</v>
      </c>
      <c r="H55" s="191">
        <f t="shared" si="119"/>
        <v>46.027100000000004</v>
      </c>
      <c r="I55" s="55"/>
      <c r="J55" s="56"/>
      <c r="K55" s="3"/>
      <c r="L55" s="43" t="s">
        <v>14</v>
      </c>
      <c r="M55" s="46">
        <f>+AVERAGE(M43:M54)</f>
        <v>49.777046000000006</v>
      </c>
      <c r="N55" s="46">
        <f>+AVERAGE(N43:N54)</f>
        <v>46.009270916666672</v>
      </c>
      <c r="O55" s="46">
        <f t="shared" ref="O55:T55" si="120">+AVERAGE(O43:O54)</f>
        <v>39.238883333333327</v>
      </c>
      <c r="P55" s="46">
        <f t="shared" si="120"/>
        <v>32.477699999999999</v>
      </c>
      <c r="Q55" s="46">
        <f t="shared" si="120"/>
        <v>31.146575000000002</v>
      </c>
      <c r="R55" s="46">
        <f t="shared" si="120"/>
        <v>33.286683333333336</v>
      </c>
      <c r="S55" s="68">
        <f t="shared" si="120"/>
        <v>42.895508333333339</v>
      </c>
      <c r="T55" s="47">
        <f t="shared" si="120"/>
        <v>42.562399999999997</v>
      </c>
      <c r="U55" s="79">
        <f>+T55/S55-1</f>
        <v>-7.7655760772157301E-3</v>
      </c>
      <c r="V55" s="75">
        <f>+POWER(T55/O55,0.2)-1</f>
        <v>1.639353473385774E-2</v>
      </c>
    </row>
    <row r="56" spans="1:22" ht="25.5" x14ac:dyDescent="0.25">
      <c r="A56" s="57" t="s">
        <v>15</v>
      </c>
      <c r="B56" s="58">
        <f t="shared" ref="B56:H56" si="121">+B55/B$73</f>
        <v>4.0215548278411811E-2</v>
      </c>
      <c r="C56" s="58">
        <f t="shared" si="121"/>
        <v>3.8050576434260734E-2</v>
      </c>
      <c r="D56" s="58">
        <f t="shared" si="121"/>
        <v>3.1645549752354195E-2</v>
      </c>
      <c r="E56" s="58">
        <f t="shared" si="121"/>
        <v>2.7469683726224738E-2</v>
      </c>
      <c r="F56" s="58">
        <f t="shared" si="121"/>
        <v>2.1188979279021563E-2</v>
      </c>
      <c r="G56" s="58">
        <f t="shared" si="121"/>
        <v>3.2952052093033396E-2</v>
      </c>
      <c r="H56" s="195">
        <f t="shared" si="121"/>
        <v>4.2072291936300209E-2</v>
      </c>
      <c r="I56" s="193"/>
      <c r="J56" s="59"/>
      <c r="K56" s="3"/>
      <c r="L56" s="44" t="s">
        <v>15</v>
      </c>
      <c r="M56" s="48">
        <f t="shared" ref="M56:T56" si="122">+M55/M$73</f>
        <v>4.0115736049437044E-2</v>
      </c>
      <c r="N56" s="48">
        <f t="shared" si="122"/>
        <v>3.9929052560259748E-2</v>
      </c>
      <c r="O56" s="48">
        <f t="shared" si="122"/>
        <v>3.54273346352868E-2</v>
      </c>
      <c r="P56" s="48">
        <f t="shared" si="122"/>
        <v>2.8131700415584798E-2</v>
      </c>
      <c r="Q56" s="48">
        <f t="shared" si="122"/>
        <v>2.4006789234523967E-2</v>
      </c>
      <c r="R56" s="48">
        <f t="shared" si="122"/>
        <v>2.691226490150038E-2</v>
      </c>
      <c r="S56" s="69">
        <f t="shared" si="122"/>
        <v>3.7536211050617385E-2</v>
      </c>
      <c r="T56" s="72">
        <f t="shared" si="122"/>
        <v>4.1789419959301355E-2</v>
      </c>
      <c r="U56" s="72"/>
      <c r="V56" s="76"/>
    </row>
    <row r="57" spans="1:22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H57" si="123">+D55/C55-1</f>
        <v>-0.16892962488479102</v>
      </c>
      <c r="E57" s="62">
        <f t="shared" si="123"/>
        <v>-6.7515977723298537E-2</v>
      </c>
      <c r="F57" s="62">
        <f t="shared" si="123"/>
        <v>-0.13842310182272421</v>
      </c>
      <c r="G57" s="62">
        <f t="shared" si="123"/>
        <v>0.3651744452675767</v>
      </c>
      <c r="H57" s="196">
        <f t="shared" si="123"/>
        <v>0.18937377579550696</v>
      </c>
      <c r="I57" s="192"/>
      <c r="J57" s="63"/>
      <c r="L57" s="45" t="s">
        <v>12</v>
      </c>
      <c r="M57" s="49"/>
      <c r="N57" s="50">
        <f>+N55/M55-1</f>
        <v>-7.5693022911269892E-2</v>
      </c>
      <c r="O57" s="50">
        <f t="shared" ref="O57:Q57" si="124">+O55/N55-1</f>
        <v>-0.14715268137145809</v>
      </c>
      <c r="P57" s="50">
        <f t="shared" si="124"/>
        <v>-0.17230825036220443</v>
      </c>
      <c r="Q57" s="50">
        <f t="shared" si="124"/>
        <v>-4.0985814882211424E-2</v>
      </c>
      <c r="R57" s="50">
        <f t="shared" ref="R57" si="125">+R55/Q55-1</f>
        <v>6.8710872169197801E-2</v>
      </c>
      <c r="S57" s="70">
        <f t="shared" ref="S57" si="126">+S55/R55-1</f>
        <v>0.28866874190429503</v>
      </c>
      <c r="T57" s="73">
        <f t="shared" ref="T57" si="127">+T55/S55-1</f>
        <v>-7.7655760772157301E-3</v>
      </c>
      <c r="U57" s="51"/>
      <c r="V57" s="52"/>
    </row>
    <row r="58" spans="1:22" ht="13.5" thickBot="1" x14ac:dyDescent="0.3"/>
    <row r="59" spans="1:22" ht="13.5" thickBot="1" x14ac:dyDescent="0.3">
      <c r="A59" s="277" t="s">
        <v>214</v>
      </c>
      <c r="B59" s="278"/>
      <c r="C59" s="278"/>
      <c r="D59" s="278"/>
      <c r="E59" s="278"/>
      <c r="F59" s="278"/>
      <c r="G59" s="278"/>
      <c r="H59" s="278"/>
      <c r="I59" s="278"/>
      <c r="J59" s="279"/>
      <c r="L59" s="277" t="s">
        <v>215</v>
      </c>
      <c r="M59" s="278"/>
      <c r="N59" s="278"/>
      <c r="O59" s="278"/>
      <c r="P59" s="278"/>
      <c r="Q59" s="278"/>
      <c r="R59" s="278"/>
      <c r="S59" s="278"/>
      <c r="T59" s="278"/>
      <c r="U59" s="278"/>
      <c r="V59" s="279"/>
    </row>
    <row r="60" spans="1:22" ht="38.25" x14ac:dyDescent="0.25">
      <c r="A60" s="38"/>
      <c r="B60" s="39">
        <v>2016</v>
      </c>
      <c r="C60" s="39">
        <f>+B60+1</f>
        <v>2017</v>
      </c>
      <c r="D60" s="39">
        <f t="shared" ref="D60:G60" si="128">+C60+1</f>
        <v>2018</v>
      </c>
      <c r="E60" s="39">
        <f t="shared" si="128"/>
        <v>2019</v>
      </c>
      <c r="F60" s="39">
        <f t="shared" si="128"/>
        <v>2020</v>
      </c>
      <c r="G60" s="39">
        <f t="shared" si="128"/>
        <v>2021</v>
      </c>
      <c r="H60" s="198">
        <v>2022</v>
      </c>
      <c r="I60" s="40">
        <v>2023</v>
      </c>
      <c r="J60" s="41" t="s">
        <v>16</v>
      </c>
      <c r="L60" s="65"/>
      <c r="M60" s="64">
        <v>2016</v>
      </c>
      <c r="N60" s="64">
        <f>+M60+1</f>
        <v>2017</v>
      </c>
      <c r="O60" s="64">
        <f t="shared" ref="O60:R60" si="129">+N60+1</f>
        <v>2018</v>
      </c>
      <c r="P60" s="64">
        <f t="shared" si="129"/>
        <v>2019</v>
      </c>
      <c r="Q60" s="64">
        <f t="shared" si="129"/>
        <v>2020</v>
      </c>
      <c r="R60" s="64">
        <f t="shared" si="129"/>
        <v>2021</v>
      </c>
      <c r="S60" s="66">
        <v>2022</v>
      </c>
      <c r="T60" s="71">
        <v>2023</v>
      </c>
      <c r="U60" s="77" t="s">
        <v>16</v>
      </c>
      <c r="V60" s="74" t="s">
        <v>21</v>
      </c>
    </row>
    <row r="61" spans="1:22" ht="15" customHeight="1" x14ac:dyDescent="0.25">
      <c r="A61" s="42" t="s">
        <v>10</v>
      </c>
      <c r="B61" s="80">
        <f>+'Despacho por tipo'!B61+'Exportación por tipo'!B61</f>
        <v>86.989948999999996</v>
      </c>
      <c r="C61" s="80">
        <f>+'Despacho por tipo'!C61+'Exportación por tipo'!C61</f>
        <v>79.310599999999994</v>
      </c>
      <c r="D61" s="80">
        <f>+'Despacho por tipo'!D61+'Exportación por tipo'!D61</f>
        <v>75.927199999999999</v>
      </c>
      <c r="E61" s="80">
        <f>+'Despacho por tipo'!E61+'Exportación por tipo'!E61</f>
        <v>87.507199999999997</v>
      </c>
      <c r="F61" s="80">
        <f>+'Despacho por tipo'!F61+'Exportación por tipo'!F61</f>
        <v>112.9141</v>
      </c>
      <c r="G61" s="80">
        <f>+'Despacho por tipo'!G61+'Exportación por tipo'!G61</f>
        <v>88.505200000000002</v>
      </c>
      <c r="H61" s="67">
        <f>+'Despacho por tipo'!H61+'Exportación por tipo'!H61</f>
        <v>75.304400000000001</v>
      </c>
      <c r="I61" s="37">
        <f>+'Despacho por tipo'!I61+'Exportación por tipo'!I61</f>
        <v>70.7136</v>
      </c>
      <c r="J61" s="7">
        <f t="shared" ref="J61:J66" si="130">+I61/H61-1</f>
        <v>-6.0963237207918852E-2</v>
      </c>
      <c r="L61" s="42" t="s">
        <v>10</v>
      </c>
      <c r="M61" s="80">
        <f>+'Despacho por tipo'!M61+'Exportación por tipo'!M61</f>
        <v>1282.5513929999997</v>
      </c>
      <c r="N61" s="80">
        <f>+SUM(C61)+SUM(B62:B72)</f>
        <v>1193.7663870000001</v>
      </c>
      <c r="O61" s="80">
        <f t="shared" ref="O61" si="131">+SUM(D61)+SUM(C62:C72)</f>
        <v>1112.3813</v>
      </c>
      <c r="P61" s="80">
        <f>+SUM(E61)+SUM(D62:D72)</f>
        <v>1126.5392999999999</v>
      </c>
      <c r="Q61" s="80">
        <f>+SUM(F61)+SUM(E62:E72)</f>
        <v>1223.1381999999999</v>
      </c>
      <c r="R61" s="80">
        <f>+SUM(G61)+SUM(F62:F72)</f>
        <v>1313.4092000000001</v>
      </c>
      <c r="S61" s="81">
        <f>+SUM(H61)+SUM(G62:G72)</f>
        <v>1161.1904</v>
      </c>
      <c r="T61" s="82">
        <f>+SUM(I61)+SUM(H62:H72)</f>
        <v>1089.4095</v>
      </c>
      <c r="U61" s="78">
        <f t="shared" ref="U61:U71" si="132">+T61/S61-1</f>
        <v>-6.1816649534822132E-2</v>
      </c>
      <c r="V61" s="7">
        <f t="shared" ref="V61:V71" si="133">+POWER(T61/O61,0.2)-1</f>
        <v>-4.1647485619918934E-3</v>
      </c>
    </row>
    <row r="62" spans="1:22" ht="15" customHeight="1" x14ac:dyDescent="0.25">
      <c r="A62" s="42" t="s">
        <v>11</v>
      </c>
      <c r="B62" s="80">
        <f>+'Despacho por tipo'!B62+'Exportación por tipo'!B62</f>
        <v>85.916399999999996</v>
      </c>
      <c r="C62" s="80">
        <f>+'Despacho por tipo'!C62+'Exportación por tipo'!C62</f>
        <v>70.082899999999995</v>
      </c>
      <c r="D62" s="80">
        <f>+'Despacho por tipo'!D62+'Exportación por tipo'!D62</f>
        <v>71.190399999999997</v>
      </c>
      <c r="E62" s="80">
        <f>+'Despacho por tipo'!E62+'Exportación por tipo'!E62</f>
        <v>79.175899999999999</v>
      </c>
      <c r="F62" s="80">
        <f>+'Despacho por tipo'!F62+'Exportación por tipo'!F62</f>
        <v>105.3775</v>
      </c>
      <c r="G62" s="80">
        <f>+'Despacho por tipo'!G62+'Exportación por tipo'!G62</f>
        <v>83.109300000000005</v>
      </c>
      <c r="H62" s="67">
        <f>+'Despacho por tipo'!H62+'Exportación por tipo'!H62</f>
        <v>78.729900000000001</v>
      </c>
      <c r="I62" s="37">
        <f>+'Despacho por tipo'!I62+'Exportación por tipo'!I62</f>
        <v>63.812299999999993</v>
      </c>
      <c r="J62" s="7">
        <f t="shared" si="130"/>
        <v>-0.18947820332554732</v>
      </c>
      <c r="L62" s="42" t="s">
        <v>11</v>
      </c>
      <c r="M62" s="80">
        <f>+'Despacho por tipo'!M62+'Exportación por tipo'!M62</f>
        <v>1278.874276</v>
      </c>
      <c r="N62" s="80">
        <f>+SUM(C61:C62)+SUM(B63:B72)</f>
        <v>1177.9328869999999</v>
      </c>
      <c r="O62" s="80">
        <f t="shared" ref="O62" si="134">+SUM(D61:D62)+SUM(C63:C72)</f>
        <v>1113.4888000000001</v>
      </c>
      <c r="P62" s="80">
        <f>+SUM(E61:E62)+SUM(D63:D72)</f>
        <v>1134.5247999999999</v>
      </c>
      <c r="Q62" s="80">
        <f>+SUM(F61:F62)+SUM(E63:E72)</f>
        <v>1249.3398000000002</v>
      </c>
      <c r="R62" s="80">
        <f>+SUM(G61:G62)+SUM(F63:F72)</f>
        <v>1291.1410000000001</v>
      </c>
      <c r="S62" s="81">
        <f>+SUM(H61:H62)+SUM(G63:G72)</f>
        <v>1156.8109999999999</v>
      </c>
      <c r="T62" s="82">
        <f t="shared" ref="T62" si="135">+SUM(I61:I62)+SUM(H63:H72)</f>
        <v>1074.4919</v>
      </c>
      <c r="U62" s="78">
        <f t="shared" si="132"/>
        <v>-7.1160371054562854E-2</v>
      </c>
      <c r="V62" s="7">
        <f t="shared" si="133"/>
        <v>-7.1046916191837006E-3</v>
      </c>
    </row>
    <row r="63" spans="1:22" ht="15" customHeight="1" x14ac:dyDescent="0.25">
      <c r="A63" s="42" t="s">
        <v>0</v>
      </c>
      <c r="B63" s="80">
        <f>+'Despacho por tipo'!B63+'Exportación por tipo'!B63</f>
        <v>98.065299999999993</v>
      </c>
      <c r="C63" s="80">
        <f>+'Despacho por tipo'!C63+'Exportación por tipo'!C63</f>
        <v>88.713999999999999</v>
      </c>
      <c r="D63" s="80">
        <f>+'Despacho por tipo'!D63+'Exportación por tipo'!D63</f>
        <v>86.756299999999996</v>
      </c>
      <c r="E63" s="80">
        <f>+'Despacho por tipo'!E63+'Exportación por tipo'!E63</f>
        <v>89.515799999999999</v>
      </c>
      <c r="F63" s="80">
        <f>+'Despacho por tipo'!F63+'Exportación por tipo'!F63</f>
        <v>93.594899999999996</v>
      </c>
      <c r="G63" s="80">
        <f>+'Despacho por tipo'!G63+'Exportación por tipo'!G63</f>
        <v>87.294499999999999</v>
      </c>
      <c r="H63" s="67">
        <f>+'Despacho por tipo'!H63+'Exportación por tipo'!H63</f>
        <v>97.600600000000014</v>
      </c>
      <c r="I63" s="37">
        <f>+'Despacho por tipo'!I63+'Exportación por tipo'!I63</f>
        <v>75.917000000000002</v>
      </c>
      <c r="J63" s="7">
        <f t="shared" si="130"/>
        <v>-0.22216666700819476</v>
      </c>
      <c r="L63" s="42" t="s">
        <v>0</v>
      </c>
      <c r="M63" s="80">
        <f>+'Despacho por tipo'!M63+'Exportación por tipo'!M63</f>
        <v>1267.754091</v>
      </c>
      <c r="N63" s="80">
        <f>+SUM(C61:C63)+SUM(B64:B72)</f>
        <v>1168.5815869999999</v>
      </c>
      <c r="O63" s="80">
        <f t="shared" ref="O63" si="136">+SUM(D61:D63)+SUM(C64:C72)</f>
        <v>1111.5311000000002</v>
      </c>
      <c r="P63" s="80">
        <f>+SUM(E61:E63)+SUM(D64:D72)</f>
        <v>1137.2842999999998</v>
      </c>
      <c r="Q63" s="80">
        <f>+SUM(F61:F63)+SUM(E64:E72)</f>
        <v>1253.4189000000001</v>
      </c>
      <c r="R63" s="80">
        <f>+SUM(G61:G63)+SUM(F64:F72)</f>
        <v>1284.8406</v>
      </c>
      <c r="S63" s="81">
        <f>+SUM(H61:H63)+SUM(G64:G72)</f>
        <v>1167.1170999999999</v>
      </c>
      <c r="T63" s="82">
        <f t="shared" ref="T63" si="137">+SUM(I61:I63)+SUM(H64:H72)</f>
        <v>1052.8082999999999</v>
      </c>
      <c r="U63" s="78">
        <f t="shared" si="132"/>
        <v>-9.794115774672485E-2</v>
      </c>
      <c r="V63" s="7">
        <f t="shared" si="133"/>
        <v>-1.0796745975108157E-2</v>
      </c>
    </row>
    <row r="64" spans="1:22" ht="15" customHeight="1" x14ac:dyDescent="0.25">
      <c r="A64" s="42" t="s">
        <v>1</v>
      </c>
      <c r="B64" s="80">
        <f>+'Despacho por tipo'!B64+'Exportación por tipo'!B64</f>
        <v>103.25573</v>
      </c>
      <c r="C64" s="80">
        <f>+'Despacho por tipo'!C64+'Exportación por tipo'!C64</f>
        <v>84.797500000000014</v>
      </c>
      <c r="D64" s="80">
        <f>+'Despacho por tipo'!D64+'Exportación por tipo'!D64</f>
        <v>84.153199999999998</v>
      </c>
      <c r="E64" s="80">
        <f>+'Despacho por tipo'!E64+'Exportación por tipo'!E64</f>
        <v>88.804299999999998</v>
      </c>
      <c r="F64" s="80">
        <f>+'Despacho por tipo'!F64+'Exportación por tipo'!F64</f>
        <v>98.090199999999996</v>
      </c>
      <c r="G64" s="80">
        <f>+'Despacho por tipo'!G64+'Exportación por tipo'!G64</f>
        <v>94.893900000000002</v>
      </c>
      <c r="H64" s="67">
        <f>+'Despacho por tipo'!H64+'Exportación por tipo'!H64</f>
        <v>89.926400000000001</v>
      </c>
      <c r="I64" s="37">
        <f>+'Despacho por tipo'!I64+'Exportación por tipo'!I64</f>
        <v>75.599999999999994</v>
      </c>
      <c r="J64" s="7">
        <f t="shared" si="130"/>
        <v>-0.15931250444808209</v>
      </c>
      <c r="L64" s="42" t="s">
        <v>1</v>
      </c>
      <c r="M64" s="80">
        <f>+'Despacho por tipo'!M64+'Exportación por tipo'!M64</f>
        <v>1262.2507539999999</v>
      </c>
      <c r="N64" s="80">
        <f>+SUM(C61:C64)+SUM(B65:B72)</f>
        <v>1150.1233569999999</v>
      </c>
      <c r="O64" s="80">
        <f t="shared" ref="O64" si="138">+SUM(D61:D64)+SUM(C65:C72)</f>
        <v>1110.8868</v>
      </c>
      <c r="P64" s="80">
        <f>+SUM(E61:E64)+SUM(D65:D72)</f>
        <v>1141.9353999999998</v>
      </c>
      <c r="Q64" s="80">
        <f>+SUM(F61:F64)+SUM(E65:E72)</f>
        <v>1262.7048</v>
      </c>
      <c r="R64" s="80">
        <f>+SUM(G61:G64)+SUM(F65:F72)</f>
        <v>1281.6442999999999</v>
      </c>
      <c r="S64" s="81">
        <f>+SUM(H61:H64)+SUM(G65:G72)</f>
        <v>1162.1496</v>
      </c>
      <c r="T64" s="82">
        <f t="shared" ref="T64" si="139">+SUM(I61:I64)+SUM(H65:H72)</f>
        <v>1038.4819</v>
      </c>
      <c r="U64" s="78">
        <f t="shared" si="132"/>
        <v>-0.10641289210958726</v>
      </c>
      <c r="V64" s="7">
        <f t="shared" si="133"/>
        <v>-1.3389291221073352E-2</v>
      </c>
    </row>
    <row r="65" spans="1:22" ht="15" customHeight="1" x14ac:dyDescent="0.25">
      <c r="A65" s="42" t="s">
        <v>2</v>
      </c>
      <c r="B65" s="80">
        <f>+'Despacho por tipo'!B65+'Exportación por tipo'!B65</f>
        <v>101.1254</v>
      </c>
      <c r="C65" s="80">
        <f>+'Despacho por tipo'!C65+'Exportación por tipo'!C65</f>
        <v>100.45829999999999</v>
      </c>
      <c r="D65" s="80">
        <f>+'Despacho por tipo'!D65+'Exportación por tipo'!D65</f>
        <v>95.825299999999999</v>
      </c>
      <c r="E65" s="80">
        <f>+'Despacho por tipo'!E65+'Exportación por tipo'!E65</f>
        <v>106.21550000000001</v>
      </c>
      <c r="F65" s="80">
        <f>+'Despacho por tipo'!F65+'Exportación por tipo'!F65</f>
        <v>112.89510000000001</v>
      </c>
      <c r="G65" s="80">
        <f>+'Despacho por tipo'!G65+'Exportación por tipo'!G65</f>
        <v>91.424999999999997</v>
      </c>
      <c r="H65" s="67">
        <f>+'Despacho por tipo'!H65+'Exportación por tipo'!H65</f>
        <v>88.72229999999999</v>
      </c>
      <c r="I65" s="37">
        <f>+'Despacho por tipo'!I65+'Exportación por tipo'!I65</f>
        <v>79.833399999999997</v>
      </c>
      <c r="J65" s="7">
        <f t="shared" si="130"/>
        <v>-0.10018788962865022</v>
      </c>
      <c r="L65" s="42" t="s">
        <v>2</v>
      </c>
      <c r="M65" s="80">
        <f>+'Despacho por tipo'!M65+'Exportación por tipo'!M65</f>
        <v>1258.0048400000001</v>
      </c>
      <c r="N65" s="80">
        <f>+SUM(C61:C65)+SUM(B66:B72)</f>
        <v>1149.4562569999998</v>
      </c>
      <c r="O65" s="80">
        <f t="shared" ref="O65" si="140">+SUM(D61:D65)+SUM(C66:C72)</f>
        <v>1106.2538</v>
      </c>
      <c r="P65" s="80">
        <f>+SUM(E61:E65)+SUM(D66:D72)</f>
        <v>1152.3255999999999</v>
      </c>
      <c r="Q65" s="80">
        <f>+SUM(F61:F65)+SUM(E66:E72)</f>
        <v>1269.3843999999999</v>
      </c>
      <c r="R65" s="80">
        <f>+SUM(G61:G65)+SUM(F66:F72)</f>
        <v>1260.1742000000002</v>
      </c>
      <c r="S65" s="81">
        <f>+SUM(H61:H65)+SUM(G66:G72)</f>
        <v>1159.4468999999999</v>
      </c>
      <c r="T65" s="82">
        <f t="shared" ref="T65" si="141">+SUM(I61:I65)+SUM(H66:H72)</f>
        <v>1029.5930000000001</v>
      </c>
      <c r="U65" s="78">
        <f t="shared" si="132"/>
        <v>-0.11199641829220452</v>
      </c>
      <c r="V65" s="7">
        <f t="shared" si="133"/>
        <v>-1.4260496746454798E-2</v>
      </c>
    </row>
    <row r="66" spans="1:22" ht="15" customHeight="1" x14ac:dyDescent="0.25">
      <c r="A66" s="42" t="s">
        <v>3</v>
      </c>
      <c r="B66" s="80">
        <f>+'Despacho por tipo'!B66+'Exportación por tipo'!B66</f>
        <v>94.706457</v>
      </c>
      <c r="C66" s="80">
        <f>+'Despacho por tipo'!C66+'Exportación por tipo'!C66</f>
        <v>105.5244</v>
      </c>
      <c r="D66" s="80">
        <f>+'Despacho por tipo'!D66+'Exportación por tipo'!D66</f>
        <v>95.158999999999992</v>
      </c>
      <c r="E66" s="80">
        <f>+'Despacho por tipo'!E66+'Exportación por tipo'!E66</f>
        <v>94.342500000000001</v>
      </c>
      <c r="F66" s="80">
        <f>+'Despacho por tipo'!F66+'Exportación por tipo'!F66</f>
        <v>120.93119999999999</v>
      </c>
      <c r="G66" s="80">
        <f>+'Despacho por tipo'!G66+'Exportación por tipo'!G66</f>
        <v>112.8672</v>
      </c>
      <c r="H66" s="67">
        <f>+'Despacho por tipo'!H66+'Exportación por tipo'!H66</f>
        <v>96.379899999999992</v>
      </c>
      <c r="I66" s="37">
        <f>+'Despacho por tipo'!I66+'Exportación por tipo'!I66</f>
        <v>78.514600000000002</v>
      </c>
      <c r="J66" s="7">
        <f t="shared" si="130"/>
        <v>-0.18536333820641016</v>
      </c>
      <c r="L66" s="42" t="s">
        <v>3</v>
      </c>
      <c r="M66" s="80">
        <f>+'Despacho por tipo'!M66+'Exportación por tipo'!M66</f>
        <v>1231.100113</v>
      </c>
      <c r="N66" s="80">
        <f>+SUM(C61:C66)+SUM(B67:B72)</f>
        <v>1160.2741999999998</v>
      </c>
      <c r="O66" s="80">
        <f t="shared" ref="O66" si="142">+SUM(D61:D66)+SUM(C67:C72)</f>
        <v>1095.8883999999998</v>
      </c>
      <c r="P66" s="80">
        <f>+SUM(E61:E66)+SUM(D67:D72)</f>
        <v>1151.5090999999998</v>
      </c>
      <c r="Q66" s="80">
        <f>+SUM(F61:F66)+SUM(E67:E72)</f>
        <v>1295.9731000000002</v>
      </c>
      <c r="R66" s="80">
        <f>+SUM(G61:G66)+SUM(F67:F72)</f>
        <v>1252.1102000000001</v>
      </c>
      <c r="S66" s="81">
        <f>+SUM(H61:H66)+SUM(G67:G72)</f>
        <v>1142.9596000000001</v>
      </c>
      <c r="T66" s="82">
        <f t="shared" ref="T66" si="143">+SUM(I61:I66)+SUM(H67:H72)</f>
        <v>1011.7277</v>
      </c>
      <c r="U66" s="78">
        <f t="shared" si="132"/>
        <v>-0.11481761910044774</v>
      </c>
      <c r="V66" s="7">
        <f t="shared" si="133"/>
        <v>-1.5854157512267375E-2</v>
      </c>
    </row>
    <row r="67" spans="1:22" ht="15" customHeight="1" x14ac:dyDescent="0.25">
      <c r="A67" s="42" t="s">
        <v>4</v>
      </c>
      <c r="B67" s="80">
        <f>+'Despacho por tipo'!B67+'Exportación por tipo'!B67</f>
        <v>99.2697</v>
      </c>
      <c r="C67" s="80">
        <f>+'Despacho por tipo'!C67+'Exportación por tipo'!C67</f>
        <v>100.66669999999999</v>
      </c>
      <c r="D67" s="80">
        <f>+'Despacho por tipo'!D67+'Exportación por tipo'!D67</f>
        <v>100.9473</v>
      </c>
      <c r="E67" s="80">
        <f>+'Despacho por tipo'!E67+'Exportación por tipo'!E67</f>
        <v>106.164</v>
      </c>
      <c r="F67" s="80">
        <f>+'Despacho por tipo'!F67+'Exportación por tipo'!F67</f>
        <v>132.05270000000002</v>
      </c>
      <c r="G67" s="80">
        <f>+'Despacho por tipo'!G67+'Exportación por tipo'!G67</f>
        <v>105.337</v>
      </c>
      <c r="H67" s="67">
        <f>+'Despacho por tipo'!H67+'Exportación por tipo'!H67</f>
        <v>97.330300000000008</v>
      </c>
      <c r="I67" s="37">
        <f>+'Despacho por tipo'!I67+'Exportación por tipo'!I67</f>
        <v>87.126300000000015</v>
      </c>
      <c r="J67" s="7">
        <f t="shared" ref="J67" si="144">+I67/H67-1</f>
        <v>-0.10483888367753924</v>
      </c>
      <c r="L67" s="42" t="s">
        <v>4</v>
      </c>
      <c r="M67" s="80">
        <f>+'Despacho por tipo'!M67+'Exportación por tipo'!M67</f>
        <v>1217.412566</v>
      </c>
      <c r="N67" s="80">
        <f>+SUM(C61:C67)+SUM(B68:B72)</f>
        <v>1161.6712</v>
      </c>
      <c r="O67" s="80">
        <f t="shared" ref="O67" si="145">+SUM(D61:D67)+SUM(C68:C72)</f>
        <v>1096.1689999999999</v>
      </c>
      <c r="P67" s="80">
        <f>+SUM(E61:E67)+SUM(D68:D72)</f>
        <v>1156.7257999999999</v>
      </c>
      <c r="Q67" s="80">
        <f>+SUM(F61:F67)+SUM(E68:E72)</f>
        <v>1321.8618000000001</v>
      </c>
      <c r="R67" s="80">
        <f>+SUM(G61:G67)+SUM(F68:F72)</f>
        <v>1225.3944999999999</v>
      </c>
      <c r="S67" s="81">
        <f>+SUM(H61:H67)+SUM(G68:G72)</f>
        <v>1134.9529</v>
      </c>
      <c r="T67" s="82">
        <f t="shared" ref="T67" si="146">+SUM(I61:I67)+SUM(H68:H72)</f>
        <v>1001.5237</v>
      </c>
      <c r="U67" s="78">
        <f t="shared" si="132"/>
        <v>-0.1175636451521469</v>
      </c>
      <c r="V67" s="7">
        <f t="shared" si="133"/>
        <v>-1.7897666386194166E-2</v>
      </c>
    </row>
    <row r="68" spans="1:22" ht="15" customHeight="1" x14ac:dyDescent="0.25">
      <c r="A68" s="42" t="s">
        <v>5</v>
      </c>
      <c r="B68" s="80">
        <f>+'Despacho por tipo'!B68+'Exportación por tipo'!B68</f>
        <v>119.09869999999999</v>
      </c>
      <c r="C68" s="80">
        <f>+'Despacho por tipo'!C68+'Exportación por tipo'!C68</f>
        <v>107.4945</v>
      </c>
      <c r="D68" s="80">
        <f>+'Despacho por tipo'!D68+'Exportación por tipo'!D68</f>
        <v>114.90780000000001</v>
      </c>
      <c r="E68" s="80">
        <f>+'Despacho por tipo'!E68+'Exportación por tipo'!E68</f>
        <v>114.8274</v>
      </c>
      <c r="F68" s="80">
        <f>+'Despacho por tipo'!F68+'Exportación por tipo'!F68</f>
        <v>118.5077</v>
      </c>
      <c r="G68" s="80">
        <f>+'Despacho por tipo'!G68+'Exportación por tipo'!G68</f>
        <v>106.87779999999999</v>
      </c>
      <c r="H68" s="67">
        <f>+'Despacho por tipo'!H68+'Exportación por tipo'!H68</f>
        <v>109.28479999999999</v>
      </c>
      <c r="I68" s="37">
        <f>+'Despacho por tipo'!I68+'Exportación por tipo'!I68</f>
        <v>95.099800000000002</v>
      </c>
      <c r="J68" s="7">
        <f t="shared" ref="J68" si="147">+I68/H68-1</f>
        <v>-0.12979847151662438</v>
      </c>
      <c r="L68" s="42" t="s">
        <v>5</v>
      </c>
      <c r="M68" s="80">
        <f>+'Despacho por tipo'!M68+'Exportación por tipo'!M68</f>
        <v>1229.823932</v>
      </c>
      <c r="N68" s="80">
        <f>+SUM(C61:C68)+SUM(B69:B72)</f>
        <v>1150.067</v>
      </c>
      <c r="O68" s="80">
        <f t="shared" ref="O68" si="148">+SUM(D61:D68)+SUM(C69:C72)</f>
        <v>1103.5823</v>
      </c>
      <c r="P68" s="80">
        <f>+SUM(E61:E68)+SUM(D69:D72)</f>
        <v>1156.6453999999999</v>
      </c>
      <c r="Q68" s="80">
        <f>+SUM(F61:F68)+SUM(E69:E72)</f>
        <v>1325.5421000000001</v>
      </c>
      <c r="R68" s="80">
        <f t="shared" ref="R68" si="149">+SUM(G61:G68)+SUM(F69:F72)</f>
        <v>1213.7646</v>
      </c>
      <c r="S68" s="81">
        <f>+SUM(H61:H68)+SUM(G69:G72)</f>
        <v>1137.3598999999999</v>
      </c>
      <c r="T68" s="82">
        <f t="shared" ref="T68" si="150">+SUM(I61:I68)+SUM(H69:H72)</f>
        <v>987.3386999999999</v>
      </c>
      <c r="U68" s="78">
        <f t="shared" si="132"/>
        <v>-0.13190301504387492</v>
      </c>
      <c r="V68" s="7">
        <f t="shared" si="133"/>
        <v>-2.2014790650969451E-2</v>
      </c>
    </row>
    <row r="69" spans="1:22" ht="15" customHeight="1" x14ac:dyDescent="0.25">
      <c r="A69" s="42" t="s">
        <v>6</v>
      </c>
      <c r="B69" s="80">
        <f>+'Despacho por tipo'!B69+'Exportación por tipo'!B69</f>
        <v>112.776</v>
      </c>
      <c r="C69" s="80">
        <f>+'Despacho por tipo'!C69+'Exportación por tipo'!C69</f>
        <v>102.2958</v>
      </c>
      <c r="D69" s="80">
        <f>+'Despacho por tipo'!D69+'Exportación por tipo'!D69</f>
        <v>104.9539</v>
      </c>
      <c r="E69" s="80">
        <f>+'Despacho por tipo'!E69+'Exportación por tipo'!E69</f>
        <v>103.7278</v>
      </c>
      <c r="F69" s="80">
        <f>+'Despacho por tipo'!F69+'Exportación por tipo'!F69</f>
        <v>118.7444</v>
      </c>
      <c r="G69" s="80">
        <f>+'Despacho por tipo'!G69+'Exportación por tipo'!G69</f>
        <v>100.5052</v>
      </c>
      <c r="H69" s="67">
        <f>+'Despacho por tipo'!H69+'Exportación por tipo'!H69</f>
        <v>101.4834</v>
      </c>
      <c r="I69" s="37">
        <f>+'Despacho por tipo'!I69+'Exportación por tipo'!I69</f>
        <v>89.123899999999992</v>
      </c>
      <c r="J69" s="7">
        <f t="shared" ref="J69" si="151">+I69/H69-1</f>
        <v>-0.1217883910077906</v>
      </c>
      <c r="L69" s="42" t="s">
        <v>6</v>
      </c>
      <c r="M69" s="80">
        <f>+'Despacho por tipo'!M69+'Exportación por tipo'!M69</f>
        <v>1230.420744</v>
      </c>
      <c r="N69" s="80">
        <f>+SUM(C61:C69)+SUM(B70:B72)</f>
        <v>1139.5868</v>
      </c>
      <c r="O69" s="80">
        <f t="shared" ref="O69" si="152">+SUM(D61:D69)+SUM(C70:C72)</f>
        <v>1106.2404000000001</v>
      </c>
      <c r="P69" s="80">
        <f>+SUM(E61:E69)+SUM(D70:D72)</f>
        <v>1155.4193</v>
      </c>
      <c r="Q69" s="80">
        <f>+SUM(F61:F69)+SUM(E70:E72)</f>
        <v>1340.5587</v>
      </c>
      <c r="R69" s="80">
        <f>+SUM(G61:G69)+SUM(F70:F72)</f>
        <v>1195.5254</v>
      </c>
      <c r="S69" s="81">
        <f t="shared" ref="S69" si="153">+SUM(H61:H69)+SUM(G70:G72)</f>
        <v>1138.3380999999999</v>
      </c>
      <c r="T69" s="82">
        <f t="shared" ref="T69" si="154">+SUM(I61:I69)+SUM(H70:H72)</f>
        <v>974.97919999999999</v>
      </c>
      <c r="U69" s="78">
        <f t="shared" si="132"/>
        <v>-0.14350648546332589</v>
      </c>
      <c r="V69" s="7">
        <f t="shared" si="133"/>
        <v>-2.4944879929192032E-2</v>
      </c>
    </row>
    <row r="70" spans="1:22" ht="15" customHeight="1" x14ac:dyDescent="0.25">
      <c r="A70" s="42" t="s">
        <v>7</v>
      </c>
      <c r="B70" s="80">
        <f>+'Despacho por tipo'!B70+'Exportación por tipo'!B70</f>
        <v>106.16</v>
      </c>
      <c r="C70" s="80">
        <f>+'Despacho por tipo'!C70+'Exportación por tipo'!C70</f>
        <v>98.092899999999986</v>
      </c>
      <c r="D70" s="80">
        <f>+'Despacho por tipo'!D70+'Exportación por tipo'!D70</f>
        <v>103.63420000000001</v>
      </c>
      <c r="E70" s="80">
        <f>+'Despacho por tipo'!E70+'Exportación por tipo'!E70</f>
        <v>113.42700000000001</v>
      </c>
      <c r="F70" s="80">
        <f>+'Despacho por tipo'!F70+'Exportación por tipo'!F70</f>
        <v>115.47399999999999</v>
      </c>
      <c r="G70" s="80">
        <f>+'Despacho por tipo'!G70+'Exportación por tipo'!G70</f>
        <v>94.824700000000007</v>
      </c>
      <c r="H70" s="67">
        <f>+'Despacho por tipo'!H70+'Exportación por tipo'!H70</f>
        <v>96.755500000000012</v>
      </c>
      <c r="I70" s="37">
        <f>+'Despacho por tipo'!I70+'Exportación por tipo'!I70</f>
        <v>94.041300000000007</v>
      </c>
      <c r="J70" s="7">
        <f t="shared" ref="J70" si="155">+I70/H70-1</f>
        <v>-2.8052152074042325E-2</v>
      </c>
      <c r="L70" s="42" t="s">
        <v>7</v>
      </c>
      <c r="M70" s="80">
        <f>+'Despacho por tipo'!M70+'Exportación por tipo'!M70</f>
        <v>1219.9181090000002</v>
      </c>
      <c r="N70" s="80">
        <f>+SUM(C61:C70)+SUM(B71:B72)</f>
        <v>1131.5197000000001</v>
      </c>
      <c r="O70" s="80">
        <f t="shared" ref="O70" si="156">+SUM(D61:D70)+SUM(C71:C72)</f>
        <v>1111.7817</v>
      </c>
      <c r="P70" s="80">
        <f>+SUM(E61:E70)+SUM(D71:D72)</f>
        <v>1165.2121</v>
      </c>
      <c r="Q70" s="80">
        <f>+SUM(F61:F70)+SUM(E71:E72)</f>
        <v>1342.6057000000001</v>
      </c>
      <c r="R70" s="80">
        <f>+SUM(G61:G70)+SUM(F71:F72)</f>
        <v>1174.8761</v>
      </c>
      <c r="S70" s="81">
        <f>+SUM(H61:H70)+SUM(G71:G72)</f>
        <v>1140.2689</v>
      </c>
      <c r="T70" s="82">
        <f t="shared" ref="T70" si="157">+SUM(I61:I70)+SUM(H71:H72)</f>
        <v>972.26499999999999</v>
      </c>
      <c r="U70" s="78">
        <f t="shared" si="132"/>
        <v>-0.14733708864637107</v>
      </c>
      <c r="V70" s="7">
        <f t="shared" si="133"/>
        <v>-2.6461734991736319E-2</v>
      </c>
    </row>
    <row r="71" spans="1:22" ht="15" customHeight="1" x14ac:dyDescent="0.25">
      <c r="A71" s="42" t="s">
        <v>8</v>
      </c>
      <c r="B71" s="80">
        <f>+'Despacho por tipo'!B71+'Exportación por tipo'!B71</f>
        <v>98.044899999999998</v>
      </c>
      <c r="C71" s="80">
        <f>+'Despacho por tipo'!C71+'Exportación por tipo'!C71</f>
        <v>95.087699999999998</v>
      </c>
      <c r="D71" s="80">
        <f>+'Despacho por tipo'!D71+'Exportación por tipo'!D71</f>
        <v>91.196599999999989</v>
      </c>
      <c r="E71" s="80">
        <f>+'Despacho por tipo'!E71+'Exportación por tipo'!E71</f>
        <v>103.9836</v>
      </c>
      <c r="F71" s="80">
        <f>+'Despacho por tipo'!F71+'Exportación por tipo'!F71</f>
        <v>107.91560000000001</v>
      </c>
      <c r="G71" s="80">
        <f>+'Despacho por tipo'!G71+'Exportación por tipo'!G71</f>
        <v>108.07899999999999</v>
      </c>
      <c r="H71" s="67">
        <f>+'Despacho por tipo'!H71+'Exportación por tipo'!H71</f>
        <v>86.536100000000005</v>
      </c>
      <c r="I71" s="37">
        <f>+'Despacho por tipo'!I71+'Exportación por tipo'!I71</f>
        <v>85.119500000000002</v>
      </c>
      <c r="J71" s="7">
        <f t="shared" ref="J71" si="158">+I71/H71-1</f>
        <v>-1.6370046720386111E-2</v>
      </c>
      <c r="L71" s="42" t="s">
        <v>8</v>
      </c>
      <c r="M71" s="80">
        <f>+'Despacho por tipo'!M71+'Exportación por tipo'!M71</f>
        <v>1210.474412</v>
      </c>
      <c r="N71" s="80">
        <f>+SUM(C61:C71)+SUM(B72)</f>
        <v>1128.5625</v>
      </c>
      <c r="O71" s="80">
        <f t="shared" ref="O71" si="159">+SUM(D61:D71)+SUM(C72)</f>
        <v>1107.8905999999999</v>
      </c>
      <c r="P71" s="80">
        <f>+SUM(E61:E71)+SUM(D72)</f>
        <v>1177.9991</v>
      </c>
      <c r="Q71" s="80">
        <f>+SUM(F61:F71)+SUM(E72)</f>
        <v>1346.5377000000003</v>
      </c>
      <c r="R71" s="80">
        <f>+SUM(G61:G71)+SUM(F72)</f>
        <v>1175.0395000000001</v>
      </c>
      <c r="S71" s="81">
        <f>+SUM(H61:H71)+SUM(G72)</f>
        <v>1118.7259999999999</v>
      </c>
      <c r="T71" s="82">
        <f t="shared" ref="T71" si="160">+SUM(I61:I71)+SUM(H72)</f>
        <v>970.84839999999997</v>
      </c>
      <c r="U71" s="78">
        <f t="shared" si="132"/>
        <v>-0.13218393064968537</v>
      </c>
      <c r="V71" s="7">
        <f t="shared" si="133"/>
        <v>-2.6062902954893996E-2</v>
      </c>
    </row>
    <row r="72" spans="1:22" ht="15" customHeight="1" x14ac:dyDescent="0.25">
      <c r="A72" s="42" t="s">
        <v>9</v>
      </c>
      <c r="B72" s="80">
        <f>+'Despacho por tipo'!B72+'Exportación por tipo'!B72</f>
        <v>96.037200000000013</v>
      </c>
      <c r="C72" s="80">
        <f>+'Despacho por tipo'!C72+'Exportación por tipo'!C72</f>
        <v>83.239399999999989</v>
      </c>
      <c r="D72" s="80">
        <f>+'Despacho por tipo'!D72+'Exportación por tipo'!D72</f>
        <v>90.308099999999996</v>
      </c>
      <c r="E72" s="80">
        <f>+'Despacho por tipo'!E72+'Exportación por tipo'!E72</f>
        <v>110.0403</v>
      </c>
      <c r="F72" s="80">
        <f>+'Despacho por tipo'!F72+'Exportación por tipo'!F72</f>
        <v>101.3207</v>
      </c>
      <c r="G72" s="80">
        <f>+'Despacho por tipo'!G72+'Exportación por tipo'!G72</f>
        <v>100.67240000000001</v>
      </c>
      <c r="H72" s="67">
        <f>+'Despacho por tipo'!H72+'Exportación por tipo'!H72</f>
        <v>75.946699999999993</v>
      </c>
      <c r="I72" s="37"/>
      <c r="J72" s="7"/>
      <c r="L72" s="42" t="s">
        <v>9</v>
      </c>
      <c r="M72" s="80">
        <f>+'Despacho por tipo'!M72+'Exportación por tipo'!M72</f>
        <v>1201.4457360000001</v>
      </c>
      <c r="N72" s="80">
        <f>+SUM(C61:C72)</f>
        <v>1115.7646999999999</v>
      </c>
      <c r="O72" s="80">
        <f t="shared" ref="O72" si="161">+SUM(D61:D72)</f>
        <v>1114.9593</v>
      </c>
      <c r="P72" s="80">
        <f>+SUM(E61:E72)</f>
        <v>1197.7312999999999</v>
      </c>
      <c r="Q72" s="6">
        <f>+SUM(F61:F72)</f>
        <v>1337.8181000000002</v>
      </c>
      <c r="R72" s="80">
        <f>+SUM(G61:G72)</f>
        <v>1174.3912</v>
      </c>
      <c r="S72" s="81">
        <f>+SUM(H61:H72)</f>
        <v>1094.0002999999999</v>
      </c>
      <c r="T72" s="82"/>
      <c r="U72" s="78"/>
      <c r="V72" s="7"/>
    </row>
    <row r="73" spans="1:22" ht="25.5" x14ac:dyDescent="0.25">
      <c r="A73" s="53" t="s">
        <v>13</v>
      </c>
      <c r="B73" s="83">
        <f>SUM(B61:B72)</f>
        <v>1201.4457359999999</v>
      </c>
      <c r="C73" s="83">
        <f t="shared" ref="C73:G73" si="162">SUM(C61:C72)</f>
        <v>1115.7646999999999</v>
      </c>
      <c r="D73" s="83">
        <f t="shared" si="162"/>
        <v>1114.9593</v>
      </c>
      <c r="E73" s="83">
        <f t="shared" si="162"/>
        <v>1197.7312999999999</v>
      </c>
      <c r="F73" s="83">
        <f t="shared" si="162"/>
        <v>1337.8181000000002</v>
      </c>
      <c r="G73" s="83">
        <f t="shared" si="162"/>
        <v>1174.3912</v>
      </c>
      <c r="H73" s="194">
        <f t="shared" ref="H73" si="163">SUM(H61:H72)</f>
        <v>1094.0002999999999</v>
      </c>
      <c r="I73" s="236"/>
      <c r="J73" s="56"/>
      <c r="K73" s="3"/>
      <c r="L73" s="43" t="s">
        <v>14</v>
      </c>
      <c r="M73" s="83">
        <f>+AVERAGE(M61:M72)</f>
        <v>1240.8359138333333</v>
      </c>
      <c r="N73" s="83">
        <f>+AVERAGE(N61:N72)</f>
        <v>1152.2755479166665</v>
      </c>
      <c r="O73" s="83">
        <f t="shared" ref="O73:T73" si="164">+AVERAGE(O61:O72)</f>
        <v>1107.5877916666668</v>
      </c>
      <c r="P73" s="83">
        <f t="shared" si="164"/>
        <v>1154.4876249999998</v>
      </c>
      <c r="Q73" s="83">
        <f t="shared" si="164"/>
        <v>1297.4069416666669</v>
      </c>
      <c r="R73" s="83">
        <f t="shared" si="164"/>
        <v>1236.8592333333333</v>
      </c>
      <c r="S73" s="194">
        <f t="shared" si="164"/>
        <v>1142.7767249999999</v>
      </c>
      <c r="T73" s="236">
        <f t="shared" si="164"/>
        <v>1018.4970272727271</v>
      </c>
      <c r="U73" s="79">
        <f>+T73/S73-1</f>
        <v>-0.10875238794111142</v>
      </c>
      <c r="V73" s="75">
        <f>+POWER(T73/O73,0.2)-1</f>
        <v>-1.6631435245912263E-2</v>
      </c>
    </row>
    <row r="74" spans="1:22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H74" si="165">+D73/C73-1</f>
        <v>-7.218367815364779E-4</v>
      </c>
      <c r="E74" s="62">
        <f t="shared" si="165"/>
        <v>7.4237687420518395E-2</v>
      </c>
      <c r="F74" s="62">
        <f t="shared" si="165"/>
        <v>0.11696012285894186</v>
      </c>
      <c r="G74" s="62">
        <f t="shared" si="165"/>
        <v>-0.12215928308938273</v>
      </c>
      <c r="H74" s="196">
        <f t="shared" si="165"/>
        <v>-6.8453254758720994E-2</v>
      </c>
      <c r="I74" s="73"/>
      <c r="J74" s="63"/>
      <c r="L74" s="45" t="s">
        <v>12</v>
      </c>
      <c r="M74" s="49"/>
      <c r="N74" s="50">
        <f>+N73/M73-1</f>
        <v>-7.1371536662793611E-2</v>
      </c>
      <c r="O74" s="50">
        <f t="shared" ref="O74:S74" si="166">+O73/N73-1</f>
        <v>-3.8782178733893891E-2</v>
      </c>
      <c r="P74" s="50">
        <f t="shared" si="166"/>
        <v>4.2344122683728225E-2</v>
      </c>
      <c r="Q74" s="50">
        <f t="shared" si="166"/>
        <v>0.12379458520975239</v>
      </c>
      <c r="R74" s="50">
        <f t="shared" si="166"/>
        <v>-4.6668247555044728E-2</v>
      </c>
      <c r="S74" s="70">
        <f t="shared" si="166"/>
        <v>-7.606565549078792E-2</v>
      </c>
      <c r="T74" s="73"/>
      <c r="U74" s="51"/>
      <c r="V74" s="52"/>
    </row>
  </sheetData>
  <mergeCells count="11">
    <mergeCell ref="A41:J41"/>
    <mergeCell ref="L41:V41"/>
    <mergeCell ref="A59:J59"/>
    <mergeCell ref="L59:V59"/>
    <mergeCell ref="A1:V1"/>
    <mergeCell ref="A2:V2"/>
    <mergeCell ref="A3:V3"/>
    <mergeCell ref="A5:J5"/>
    <mergeCell ref="L5:V5"/>
    <mergeCell ref="A23:J23"/>
    <mergeCell ref="L23:V23"/>
  </mergeCells>
  <hyperlinks>
    <hyperlink ref="X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140"/>
  <sheetViews>
    <sheetView workbookViewId="0">
      <selection activeCell="T136" sqref="T136:V136"/>
    </sheetView>
  </sheetViews>
  <sheetFormatPr baseColWidth="10" defaultRowHeight="15" x14ac:dyDescent="0.25"/>
  <cols>
    <col min="1" max="1" width="10" style="1" customWidth="1"/>
    <col min="2" max="10" width="8.5703125" style="1" customWidth="1"/>
    <col min="11" max="11" width="5" style="1" customWidth="1"/>
    <col min="12" max="12" width="10.5703125" style="1" customWidth="1"/>
    <col min="13" max="20" width="8.85546875" style="1" customWidth="1"/>
    <col min="21" max="21" width="8.5703125" style="1" customWidth="1"/>
    <col min="22" max="22" width="9.5703125" style="1" customWidth="1"/>
    <col min="23" max="23" width="4.5703125" style="1" customWidth="1"/>
    <col min="24" max="24" width="15.140625" style="1" customWidth="1"/>
    <col min="25" max="16384" width="11.42578125" style="1"/>
  </cols>
  <sheetData>
    <row r="1" spans="1:25" ht="15.75" x14ac:dyDescent="0.25">
      <c r="A1" s="280" t="s">
        <v>194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  <c r="Y1" s="183"/>
    </row>
    <row r="2" spans="1:25" ht="15.75" x14ac:dyDescent="0.25">
      <c r="A2" s="280" t="s">
        <v>22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5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5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5" ht="15.75" thickBot="1" x14ac:dyDescent="0.3">
      <c r="A5" s="274" t="s">
        <v>283</v>
      </c>
      <c r="B5" s="275"/>
      <c r="C5" s="275"/>
      <c r="D5" s="275"/>
      <c r="E5" s="275"/>
      <c r="F5" s="275"/>
      <c r="G5" s="275"/>
      <c r="H5" s="275"/>
      <c r="I5" s="275"/>
      <c r="J5" s="276"/>
      <c r="K5" s="2"/>
      <c r="L5" s="274" t="s">
        <v>284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5" ht="38.25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R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66">
        <v>2022</v>
      </c>
      <c r="T6" s="71">
        <v>2023</v>
      </c>
      <c r="U6" s="77" t="s">
        <v>16</v>
      </c>
      <c r="V6" s="74" t="s">
        <v>21</v>
      </c>
    </row>
    <row r="7" spans="1:25" x14ac:dyDescent="0.25">
      <c r="A7" s="42" t="s">
        <v>10</v>
      </c>
      <c r="B7" s="164">
        <f>+'[1]10.PRECIO DEL VINO DE TRASLADO'!V437</f>
        <v>4606.4850983801352</v>
      </c>
      <c r="C7" s="164">
        <f>+'[1]10.PRECIO DEL VINO DE TRASLADO'!V449</f>
        <v>10901.868424937327</v>
      </c>
      <c r="D7" s="164">
        <f>+'[1]10.PRECIO DEL VINO DE TRASLADO'!V461</f>
        <v>9538.8074064150278</v>
      </c>
      <c r="E7" s="164">
        <f>+'[1]10.PRECIO DEL VINO DE TRASLADO'!V473</f>
        <v>5190.1631139340261</v>
      </c>
      <c r="F7" s="164">
        <f>+'[1]10.PRECIO DEL VINO DE TRASLADO'!V485</f>
        <v>3324.9368592875076</v>
      </c>
      <c r="G7" s="164">
        <f>+'[1]10.PRECIO DEL VINO DE TRASLADO'!V497</f>
        <v>6005.1772521543444</v>
      </c>
      <c r="H7" s="165">
        <f>+'[1]10.PRECIO DEL VINO DE TRASLADO'!V509</f>
        <v>8663.4985896640246</v>
      </c>
      <c r="I7" s="166">
        <f>+'[1]10.PRECIO DEL VINO DE TRASLADO'!V521</f>
        <v>8344.132075471698</v>
      </c>
      <c r="J7" s="7">
        <f>+I7/H7-1</f>
        <v>-3.6863457745967221E-2</v>
      </c>
      <c r="K7" s="2"/>
      <c r="L7" s="42" t="s">
        <v>10</v>
      </c>
      <c r="M7" s="164">
        <f>+AVERAGE('[1]10.PRECIO DEL VINO DE TRASLADO'!V426:V437)</f>
        <v>4833.9060108387366</v>
      </c>
      <c r="N7" s="164">
        <f t="shared" ref="N7:T7" si="2">+(SUM(C7)+SUM(B8:B18))/12</f>
        <v>9014.70671636507</v>
      </c>
      <c r="O7" s="164">
        <f t="shared" si="2"/>
        <v>10446.185072210257</v>
      </c>
      <c r="P7" s="164">
        <f t="shared" si="2"/>
        <v>7170.0141912362742</v>
      </c>
      <c r="Q7" s="164">
        <f t="shared" si="2"/>
        <v>3669.956560059793</v>
      </c>
      <c r="R7" s="164">
        <f t="shared" si="2"/>
        <v>4186.145887456948</v>
      </c>
      <c r="S7" s="165">
        <f t="shared" si="2"/>
        <v>7579.7538763494485</v>
      </c>
      <c r="T7" s="166">
        <f t="shared" si="2"/>
        <v>7890.6859909728382</v>
      </c>
      <c r="U7" s="78">
        <f t="shared" ref="U7:U12" si="3">+T7/S7-1</f>
        <v>4.1021399862806618E-2</v>
      </c>
      <c r="V7" s="7">
        <f t="shared" ref="V7:V12" si="4">+POWER(T7/O7,0.2)-1</f>
        <v>-5.4565580828763616E-2</v>
      </c>
    </row>
    <row r="8" spans="1:25" x14ac:dyDescent="0.25">
      <c r="A8" s="42" t="s">
        <v>11</v>
      </c>
      <c r="B8" s="164">
        <f>+'[1]10.PRECIO DEL VINO DE TRASLADO'!V438</f>
        <v>5490.5106999039408</v>
      </c>
      <c r="C8" s="164">
        <f>+'[1]10.PRECIO DEL VINO DE TRASLADO'!V450</f>
        <v>12296.386538782906</v>
      </c>
      <c r="D8" s="164">
        <f>+'[1]10.PRECIO DEL VINO DE TRASLADO'!V462</f>
        <v>9171.6176671161866</v>
      </c>
      <c r="E8" s="164">
        <f>+'[1]10.PRECIO DEL VINO DE TRASLADO'!V474</f>
        <v>5141.6923862906315</v>
      </c>
      <c r="F8" s="164">
        <f>+'[1]10.PRECIO DEL VINO DE TRASLADO'!V486</f>
        <v>3790.9518202655731</v>
      </c>
      <c r="G8" s="164">
        <f>+'[1]10.PRECIO DEL VINO DE TRASLADO'!V498</f>
        <v>6416.5845107187706</v>
      </c>
      <c r="H8" s="165">
        <f>+'[1]10.PRECIO DEL VINO DE TRASLADO'!V510</f>
        <v>6753.5627440335784</v>
      </c>
      <c r="I8" s="166">
        <f>+'[1]10.PRECIO DEL VINO DE TRASLADO'!V522</f>
        <v>9205.4457658946631</v>
      </c>
      <c r="J8" s="7">
        <f>+I8/H8-1</f>
        <v>0.36305030615539868</v>
      </c>
      <c r="K8" s="2"/>
      <c r="L8" s="42" t="s">
        <v>11</v>
      </c>
      <c r="M8" s="164">
        <f>+AVERAGE('[1]10.PRECIO DEL VINO DE TRASLADO'!V427:V438)</f>
        <v>4875.6062096211926</v>
      </c>
      <c r="N8" s="164">
        <f t="shared" ref="N8:T8" si="5">+(SUM(C7:C8)+SUM(B9:B18))/12</f>
        <v>9581.8630362716485</v>
      </c>
      <c r="O8" s="164">
        <f t="shared" si="5"/>
        <v>10185.787666238029</v>
      </c>
      <c r="P8" s="164">
        <f t="shared" si="5"/>
        <v>6834.1870845008098</v>
      </c>
      <c r="Q8" s="164">
        <f t="shared" si="5"/>
        <v>3557.3948462243711</v>
      </c>
      <c r="R8" s="164">
        <f t="shared" si="5"/>
        <v>4404.9486116613807</v>
      </c>
      <c r="S8" s="165">
        <f t="shared" si="5"/>
        <v>7607.8353957923491</v>
      </c>
      <c r="T8" s="166">
        <f t="shared" si="5"/>
        <v>8095.0095761279299</v>
      </c>
      <c r="U8" s="78">
        <f t="shared" si="3"/>
        <v>6.403584659639483E-2</v>
      </c>
      <c r="V8" s="7">
        <f t="shared" si="4"/>
        <v>-4.490944642592043E-2</v>
      </c>
    </row>
    <row r="9" spans="1:25" x14ac:dyDescent="0.25">
      <c r="A9" s="42" t="s">
        <v>0</v>
      </c>
      <c r="B9" s="164">
        <f>+'[1]10.PRECIO DEL VINO DE TRASLADO'!V439</f>
        <v>6738.710492560589</v>
      </c>
      <c r="C9" s="164">
        <f>+'[1]10.PRECIO DEL VINO DE TRASLADO'!V451</f>
        <v>11445.878006945144</v>
      </c>
      <c r="D9" s="164">
        <f>+'[1]10.PRECIO DEL VINO DE TRASLADO'!V463</f>
        <v>9099.4763165080367</v>
      </c>
      <c r="E9" s="164">
        <f>+'[1]10.PRECIO DEL VINO DE TRASLADO'!V475</f>
        <v>4349.1974797813782</v>
      </c>
      <c r="F9" s="164">
        <f>+'[1]10.PRECIO DEL VINO DE TRASLADO'!V487</f>
        <v>3462.3237698875287</v>
      </c>
      <c r="G9" s="164">
        <f>+'[1]10.PRECIO DEL VINO DE TRASLADO'!V499</f>
        <v>6741.8371875569665</v>
      </c>
      <c r="H9" s="165">
        <f>+'[1]10.PRECIO DEL VINO DE TRASLADO'!V511</f>
        <v>7579.4252525873853</v>
      </c>
      <c r="I9" s="166">
        <f>+'[1]10.PRECIO DEL VINO DE TRASLADO'!V523</f>
        <v>10823.365582342414</v>
      </c>
      <c r="J9" s="7">
        <f t="shared" ref="J9" si="6">+I9/H9-1</f>
        <v>0.42799291788617433</v>
      </c>
      <c r="K9" s="2"/>
      <c r="L9" s="42" t="s">
        <v>0</v>
      </c>
      <c r="M9" s="164">
        <f>+AVERAGE('[1]10.PRECIO DEL VINO DE TRASLADO'!V428:V439)</f>
        <v>5030.7633832495758</v>
      </c>
      <c r="N9" s="164">
        <f t="shared" ref="N9:T9" si="7">+(SUM(C7:C9)+SUM(B10:B18))/12</f>
        <v>9974.1269958036955</v>
      </c>
      <c r="O9" s="164">
        <f t="shared" si="7"/>
        <v>9990.2541920349395</v>
      </c>
      <c r="P9" s="164">
        <f t="shared" si="7"/>
        <v>6438.3305147735891</v>
      </c>
      <c r="Q9" s="164">
        <f t="shared" si="7"/>
        <v>3483.4887037332173</v>
      </c>
      <c r="R9" s="164">
        <f t="shared" si="7"/>
        <v>4678.2413964671678</v>
      </c>
      <c r="S9" s="165">
        <f t="shared" si="7"/>
        <v>7677.6344012115505</v>
      </c>
      <c r="T9" s="166">
        <f t="shared" si="7"/>
        <v>8365.3379369408485</v>
      </c>
      <c r="U9" s="78">
        <f t="shared" si="3"/>
        <v>8.9572321341685246E-2</v>
      </c>
      <c r="V9" s="7">
        <f t="shared" si="4"/>
        <v>-3.4879833851070186E-2</v>
      </c>
    </row>
    <row r="10" spans="1:25" x14ac:dyDescent="0.25">
      <c r="A10" s="42" t="s">
        <v>1</v>
      </c>
      <c r="B10" s="164">
        <f>+'[1]10.PRECIO DEL VINO DE TRASLADO'!V440</f>
        <v>6594.5120288127418</v>
      </c>
      <c r="C10" s="164">
        <f>+'[1]10.PRECIO DEL VINO DE TRASLADO'!V452</f>
        <v>11063.416826298571</v>
      </c>
      <c r="D10" s="164">
        <f>+'[1]10.PRECIO DEL VINO DE TRASLADO'!V464</f>
        <v>8536.5639492972332</v>
      </c>
      <c r="E10" s="164">
        <f>+'[1]10.PRECIO DEL VINO DE TRASLADO'!V476</f>
        <v>3799.5202350306367</v>
      </c>
      <c r="F10" s="164">
        <f>+'[1]10.PRECIO DEL VINO DE TRASLADO'!V488</f>
        <v>3254.4828525215753</v>
      </c>
      <c r="G10" s="164">
        <f>+'[1]10.PRECIO DEL VINO DE TRASLADO'!V500</f>
        <v>7952.5785369791765</v>
      </c>
      <c r="H10" s="165">
        <f>+'[1]10.PRECIO DEL VINO DE TRASLADO'!V512</f>
        <v>9595.8268961079957</v>
      </c>
      <c r="I10" s="166">
        <f>+'[1]10.PRECIO DEL VINO DE TRASLADO'!V524</f>
        <v>13161.375644075813</v>
      </c>
      <c r="J10" s="7">
        <f t="shared" ref="J10" si="8">+I10/H10-1</f>
        <v>0.37157285000774465</v>
      </c>
      <c r="K10" s="2"/>
      <c r="L10" s="42" t="s">
        <v>1</v>
      </c>
      <c r="M10" s="164">
        <f>+AVERAGE('[1]10.PRECIO DEL VINO DE TRASLADO'!V429:V440)</f>
        <v>5175.4573869449732</v>
      </c>
      <c r="N10" s="164">
        <f t="shared" ref="N10:T10" si="9">+(SUM(C7:C10)+SUM(B11:B18))/12</f>
        <v>10346.535728927513</v>
      </c>
      <c r="O10" s="164">
        <f t="shared" si="9"/>
        <v>9779.6831189514942</v>
      </c>
      <c r="P10" s="164">
        <f t="shared" si="9"/>
        <v>6043.5768719180387</v>
      </c>
      <c r="Q10" s="164">
        <f t="shared" si="9"/>
        <v>3438.0689218574626</v>
      </c>
      <c r="R10" s="164">
        <f t="shared" si="9"/>
        <v>5069.7493701719677</v>
      </c>
      <c r="S10" s="165">
        <f t="shared" si="9"/>
        <v>7814.5717644722854</v>
      </c>
      <c r="T10" s="166">
        <f t="shared" si="9"/>
        <v>8662.4669992714989</v>
      </c>
      <c r="U10" s="78">
        <f t="shared" si="3"/>
        <v>0.10850181690749006</v>
      </c>
      <c r="V10" s="7">
        <f t="shared" si="4"/>
        <v>-2.3969560984172578E-2</v>
      </c>
    </row>
    <row r="11" spans="1:25" x14ac:dyDescent="0.25">
      <c r="A11" s="42" t="s">
        <v>2</v>
      </c>
      <c r="B11" s="164">
        <f>+'[1]10.PRECIO DEL VINO DE TRASLADO'!V441</f>
        <v>8098.6753243519297</v>
      </c>
      <c r="C11" s="164">
        <f>+'[1]10.PRECIO DEL VINO DE TRASLADO'!V453</f>
        <v>10143.010459090388</v>
      </c>
      <c r="D11" s="164">
        <f>+'[1]10.PRECIO DEL VINO DE TRASLADO'!V465</f>
        <v>8377.4920497976382</v>
      </c>
      <c r="E11" s="164">
        <f>+'[1]10.PRECIO DEL VINO DE TRASLADO'!V477</f>
        <v>3406.998666302416</v>
      </c>
      <c r="F11" s="164">
        <f>+'[1]10.PRECIO DEL VINO DE TRASLADO'!V489</f>
        <v>3206.4023994531831</v>
      </c>
      <c r="G11" s="164">
        <f>+'[1]10.PRECIO DEL VINO DE TRASLADO'!V501</f>
        <v>8126.3158410512833</v>
      </c>
      <c r="H11" s="165">
        <f>+'[1]10.PRECIO DEL VINO DE TRASLADO'!V513</f>
        <v>9850.3667077172522</v>
      </c>
      <c r="I11" s="166">
        <f>+'[1]10.PRECIO DEL VINO DE TRASLADO'!V525</f>
        <v>10309.044425033346</v>
      </c>
      <c r="J11" s="7">
        <f t="shared" ref="J11" si="10">+I11/H11-1</f>
        <v>4.6564532156629701E-2</v>
      </c>
      <c r="K11" s="2"/>
      <c r="L11" s="42" t="s">
        <v>2</v>
      </c>
      <c r="M11" s="164">
        <f>+AVERAGE('[1]10.PRECIO DEL VINO DE TRASLADO'!V430:V441)</f>
        <v>5445.6165952864767</v>
      </c>
      <c r="N11" s="164">
        <f t="shared" ref="N11:T11" si="11">+(SUM(C7:C11)+SUM(B12:B18))/12</f>
        <v>10516.896990155719</v>
      </c>
      <c r="O11" s="164">
        <f t="shared" si="11"/>
        <v>9632.5565848437636</v>
      </c>
      <c r="P11" s="164">
        <f t="shared" si="11"/>
        <v>5629.3690899601033</v>
      </c>
      <c r="Q11" s="164">
        <f t="shared" si="11"/>
        <v>3421.3525662866923</v>
      </c>
      <c r="R11" s="164">
        <f t="shared" si="11"/>
        <v>5479.7421569718099</v>
      </c>
      <c r="S11" s="165">
        <f t="shared" si="11"/>
        <v>7958.242670027782</v>
      </c>
      <c r="T11" s="166">
        <f t="shared" si="11"/>
        <v>8700.6901423811742</v>
      </c>
      <c r="U11" s="78">
        <f t="shared" si="3"/>
        <v>9.3292891802556843E-2</v>
      </c>
      <c r="V11" s="7">
        <f t="shared" si="4"/>
        <v>-2.0143615542748905E-2</v>
      </c>
    </row>
    <row r="12" spans="1:25" x14ac:dyDescent="0.25">
      <c r="A12" s="42" t="s">
        <v>3</v>
      </c>
      <c r="B12" s="164">
        <f>+'[1]10.PRECIO DEL VINO DE TRASLADO'!V442</f>
        <v>8631.0860117501597</v>
      </c>
      <c r="C12" s="164">
        <f>+'[1]10.PRECIO DEL VINO DE TRASLADO'!V454</f>
        <v>11437.651941514907</v>
      </c>
      <c r="D12" s="164">
        <f>+'[1]10.PRECIO DEL VINO DE TRASLADO'!V466</f>
        <v>8126.6798183851406</v>
      </c>
      <c r="E12" s="164">
        <f>+'[1]10.PRECIO DEL VINO DE TRASLADO'!V478</f>
        <v>3718.5960261755549</v>
      </c>
      <c r="F12" s="164">
        <f>+'[1]10.PRECIO DEL VINO DE TRASLADO'!V490</f>
        <v>3505.6361015955381</v>
      </c>
      <c r="G12" s="164">
        <f>+'[1]10.PRECIO DEL VINO DE TRASLADO'!V502</f>
        <v>8589.4084708082664</v>
      </c>
      <c r="H12" s="165">
        <f>+'[1]10.PRECIO DEL VINO DE TRASLADO'!V514</f>
        <v>7735.3616911146491</v>
      </c>
      <c r="I12" s="166">
        <f>+'[1]10.PRECIO DEL VINO DE TRASLADO'!V526</f>
        <v>7894.3354356083664</v>
      </c>
      <c r="J12" s="7">
        <f t="shared" ref="J12" si="12">+I12/H12-1</f>
        <v>2.0551559298943367E-2</v>
      </c>
      <c r="K12" s="2"/>
      <c r="L12" s="42" t="s">
        <v>3</v>
      </c>
      <c r="M12" s="164">
        <f>+AVERAGE('[1]10.PRECIO DEL VINO DE TRASLADO'!V431:V442)</f>
        <v>5759.9053829182494</v>
      </c>
      <c r="N12" s="164">
        <f t="shared" ref="N12:T12" si="13">+(SUM(C7:C12)+SUM(B13:B18))/12</f>
        <v>10750.777484302782</v>
      </c>
      <c r="O12" s="164">
        <f t="shared" si="13"/>
        <v>9356.6422412496177</v>
      </c>
      <c r="P12" s="164">
        <f t="shared" si="13"/>
        <v>5262.0287739426385</v>
      </c>
      <c r="Q12" s="164">
        <f t="shared" si="13"/>
        <v>3403.605905905024</v>
      </c>
      <c r="R12" s="164">
        <f t="shared" si="13"/>
        <v>5903.389854406204</v>
      </c>
      <c r="S12" s="165">
        <f t="shared" si="13"/>
        <v>7887.0721050533139</v>
      </c>
      <c r="T12" s="166">
        <f t="shared" si="13"/>
        <v>8713.9379544223175</v>
      </c>
      <c r="U12" s="78">
        <f t="shared" si="3"/>
        <v>0.10483812476358922</v>
      </c>
      <c r="V12" s="7">
        <f t="shared" si="4"/>
        <v>-1.4131732999964064E-2</v>
      </c>
    </row>
    <row r="13" spans="1:25" x14ac:dyDescent="0.25">
      <c r="A13" s="42" t="s">
        <v>4</v>
      </c>
      <c r="B13" s="164">
        <f>+'[1]10.PRECIO DEL VINO DE TRASLADO'!V443</f>
        <v>8799.2156675081205</v>
      </c>
      <c r="C13" s="164">
        <f>+'[1]10.PRECIO DEL VINO DE TRASLADO'!V455</f>
        <v>9633.4739846455777</v>
      </c>
      <c r="D13" s="164">
        <f>+'[1]10.PRECIO DEL VINO DE TRASLADO'!V467</f>
        <v>7547.7579079716807</v>
      </c>
      <c r="E13" s="164">
        <f>+'[1]10.PRECIO DEL VINO DE TRASLADO'!V479</f>
        <v>3335.7115026219353</v>
      </c>
      <c r="F13" s="164">
        <f>+'[1]10.PRECIO DEL VINO DE TRASLADO'!V491</f>
        <v>3775.4107251730038</v>
      </c>
      <c r="G13" s="164">
        <f>+'[1]10.PRECIO DEL VINO DE TRASLADO'!V503</f>
        <v>8535.6918643134304</v>
      </c>
      <c r="H13" s="165">
        <f>+'[1]10.PRECIO DEL VINO DE TRASLADO'!V515</f>
        <v>8597.2085621218957</v>
      </c>
      <c r="I13" s="166">
        <f>+'[1]10.PRECIO DEL VINO DE TRASLADO'!V527</f>
        <v>11298.525978920345</v>
      </c>
      <c r="J13" s="7">
        <f t="shared" ref="J13" si="14">+I13/H13-1</f>
        <v>0.31420866404242864</v>
      </c>
      <c r="K13" s="2"/>
      <c r="L13" s="42" t="s">
        <v>4</v>
      </c>
      <c r="M13" s="164">
        <f>+AVERAGE('[1]10.PRECIO DEL VINO DE TRASLADO'!V432:V443)</f>
        <v>6092.8502905276937</v>
      </c>
      <c r="N13" s="164">
        <f t="shared" ref="N13:T13" si="15">+(SUM(C7:C13)+SUM(B14:B18))/12</f>
        <v>10820.299010730903</v>
      </c>
      <c r="O13" s="164">
        <f t="shared" si="15"/>
        <v>9182.8325681934584</v>
      </c>
      <c r="P13" s="164">
        <f t="shared" si="15"/>
        <v>4911.02490683016</v>
      </c>
      <c r="Q13" s="164">
        <f t="shared" si="15"/>
        <v>3440.2475077842805</v>
      </c>
      <c r="R13" s="164">
        <f t="shared" si="15"/>
        <v>6300.079949334573</v>
      </c>
      <c r="S13" s="165">
        <f t="shared" si="15"/>
        <v>7892.1984965373522</v>
      </c>
      <c r="T13" s="166">
        <f t="shared" si="15"/>
        <v>8939.0477391555214</v>
      </c>
      <c r="U13" s="78">
        <f t="shared" ref="U13" si="16">+T13/S13-1</f>
        <v>0.13264355212016876</v>
      </c>
      <c r="V13" s="7">
        <f t="shared" ref="V13" si="17">+POWER(T13/O13,0.2)-1</f>
        <v>-5.3668763877087189E-3</v>
      </c>
    </row>
    <row r="14" spans="1:25" x14ac:dyDescent="0.25">
      <c r="A14" s="42" t="s">
        <v>5</v>
      </c>
      <c r="B14" s="164">
        <f>+'[1]10.PRECIO DEL VINO DE TRASLADO'!V444</f>
        <v>9016.9868407868853</v>
      </c>
      <c r="C14" s="164">
        <f>+'[1]10.PRECIO DEL VINO DE TRASLADO'!V456</f>
        <v>9818.3863240890751</v>
      </c>
      <c r="D14" s="164">
        <f>+'[1]10.PRECIO DEL VINO DE TRASLADO'!V468</f>
        <v>6857.9791888360751</v>
      </c>
      <c r="E14" s="164">
        <f>+'[1]10.PRECIO DEL VINO DE TRASLADO'!V480</f>
        <v>3268.0987622290027</v>
      </c>
      <c r="F14" s="164">
        <f>+'[1]10.PRECIO DEL VINO DE TRASLADO'!V492</f>
        <v>4595.4861096751456</v>
      </c>
      <c r="G14" s="164">
        <f>+'[1]10.PRECIO DEL VINO DE TRASLADO'!V504</f>
        <v>8034.6747483074805</v>
      </c>
      <c r="H14" s="165">
        <f>+'[1]10.PRECIO DEL VINO DE TRASLADO'!V516</f>
        <v>7116.4379529061907</v>
      </c>
      <c r="I14" s="166">
        <f>+'[1]10.PRECIO DEL VINO DE TRASLADO'!V528</f>
        <v>11082.404977636941</v>
      </c>
      <c r="J14" s="7">
        <f t="shared" ref="J14" si="18">+I14/H14-1</f>
        <v>0.55729664910675436</v>
      </c>
      <c r="K14" s="2"/>
      <c r="L14" s="42" t="s">
        <v>5</v>
      </c>
      <c r="M14" s="164">
        <f>+AVERAGE('[1]10.PRECIO DEL VINO DE TRASLADO'!V433:V444)</f>
        <v>6430.8158736354644</v>
      </c>
      <c r="N14" s="164">
        <f t="shared" ref="N14:T14" si="19">+(SUM(C7:C14)+SUM(B15:B18))/12</f>
        <v>10887.082301006085</v>
      </c>
      <c r="O14" s="164">
        <f t="shared" si="19"/>
        <v>8936.1319735890411</v>
      </c>
      <c r="P14" s="164">
        <f t="shared" si="19"/>
        <v>4611.8682046129034</v>
      </c>
      <c r="Q14" s="164">
        <f t="shared" si="19"/>
        <v>3550.8631200714585</v>
      </c>
      <c r="R14" s="164">
        <f t="shared" si="19"/>
        <v>6586.679002553934</v>
      </c>
      <c r="S14" s="165">
        <f t="shared" si="19"/>
        <v>7815.6787635872452</v>
      </c>
      <c r="T14" s="166">
        <f t="shared" si="19"/>
        <v>9269.5449912164167</v>
      </c>
      <c r="U14" s="78">
        <f t="shared" ref="U14" si="20">+T14/S14-1</f>
        <v>0.18601918932526273</v>
      </c>
      <c r="V14" s="7">
        <f t="shared" ref="V14" si="21">+POWER(T14/O14,0.2)-1</f>
        <v>7.3531957324461938E-3</v>
      </c>
    </row>
    <row r="15" spans="1:25" x14ac:dyDescent="0.25">
      <c r="A15" s="42" t="s">
        <v>6</v>
      </c>
      <c r="B15" s="164">
        <f>+'[1]10.PRECIO DEL VINO DE TRASLADO'!V445</f>
        <v>8894.6779846985628</v>
      </c>
      <c r="C15" s="164">
        <f>+'[1]10.PRECIO DEL VINO DE TRASLADO'!V457</f>
        <v>11113.734408835369</v>
      </c>
      <c r="D15" s="164">
        <f>+'[1]10.PRECIO DEL VINO DE TRASLADO'!V469</f>
        <v>6187.3668504290372</v>
      </c>
      <c r="E15" s="164">
        <f>+'[1]10.PRECIO DEL VINO DE TRASLADO'!V481</f>
        <v>3403.7646654271343</v>
      </c>
      <c r="F15" s="164">
        <f>+'[1]10.PRECIO DEL VINO DE TRASLADO'!V493</f>
        <v>3954.5577354427201</v>
      </c>
      <c r="G15" s="164">
        <f>+'[1]10.PRECIO DEL VINO DE TRASLADO'!V505</f>
        <v>7205.5593738416055</v>
      </c>
      <c r="H15" s="165">
        <f>+'[1]10.PRECIO DEL VINO DE TRASLADO'!V517</f>
        <v>7296.2023115734191</v>
      </c>
      <c r="I15" s="166">
        <f>+'[2]10.PRECIO DEL VINO DE TRASLADO'!V529</f>
        <v>11573.913960189215</v>
      </c>
      <c r="J15" s="7">
        <f t="shared" ref="J15:J16" si="22">+I15/H15-1</f>
        <v>0.58629290498570508</v>
      </c>
      <c r="K15" s="2"/>
      <c r="L15" s="42" t="s">
        <v>6</v>
      </c>
      <c r="M15" s="164">
        <f>+AVERAGE('[1]10.PRECIO DEL VINO DE TRASLADO'!V434:V445)</f>
        <v>6737.40918632394</v>
      </c>
      <c r="N15" s="164">
        <f t="shared" ref="N15:T15" si="23">+(SUM(C7:C15)+SUM(B16:B18))/12</f>
        <v>11072.003669684151</v>
      </c>
      <c r="O15" s="164">
        <f t="shared" si="23"/>
        <v>8525.601343721848</v>
      </c>
      <c r="P15" s="164">
        <f t="shared" si="23"/>
        <v>4379.9013558627448</v>
      </c>
      <c r="Q15" s="164">
        <f t="shared" si="23"/>
        <v>3596.762542572757</v>
      </c>
      <c r="R15" s="164">
        <f t="shared" si="23"/>
        <v>6857.595805753841</v>
      </c>
      <c r="S15" s="165">
        <f t="shared" si="23"/>
        <v>7823.2323417315629</v>
      </c>
      <c r="T15" s="166">
        <f t="shared" si="23"/>
        <v>9626.0209619344005</v>
      </c>
      <c r="U15" s="78">
        <f t="shared" ref="U15" si="24">+T15/S15-1</f>
        <v>0.23044037828024111</v>
      </c>
      <c r="V15" s="7">
        <f t="shared" ref="V15" si="25">+POWER(T15/O15,0.2)-1</f>
        <v>2.4576419382262849E-2</v>
      </c>
    </row>
    <row r="16" spans="1:25" x14ac:dyDescent="0.25">
      <c r="A16" s="42" t="s">
        <v>7</v>
      </c>
      <c r="B16" s="164">
        <f>+'[1]10.PRECIO DEL VINO DE TRASLADO'!V446</f>
        <v>11749.555070712462</v>
      </c>
      <c r="C16" s="164">
        <f>+'[1]10.PRECIO DEL VINO DE TRASLADO'!V458</f>
        <v>9325.4665848297136</v>
      </c>
      <c r="D16" s="164">
        <f>+'[1]10.PRECIO DEL VINO DE TRASLADO'!V470</f>
        <v>5926.006424213143</v>
      </c>
      <c r="E16" s="164">
        <f>+'[1]10.PRECIO DEL VINO DE TRASLADO'!V482</f>
        <v>3349.6607038334641</v>
      </c>
      <c r="F16" s="164">
        <f>+'[1]10.PRECIO DEL VINO DE TRASLADO'!V494</f>
        <v>3982.3034123512643</v>
      </c>
      <c r="G16" s="164">
        <f>+'[1]10.PRECIO DEL VINO DE TRASLADO'!V506</f>
        <v>7757.7875435180376</v>
      </c>
      <c r="H16" s="165">
        <f>+'[1]10.PRECIO DEL VINO DE TRASLADO'!V518</f>
        <v>5933.6055180399999</v>
      </c>
      <c r="I16" s="166">
        <f>+'[2]10.PRECIO DEL VINO DE TRASLADO'!V530</f>
        <v>10280.364048246107</v>
      </c>
      <c r="J16" s="7">
        <f t="shared" si="22"/>
        <v>0.73256614666927455</v>
      </c>
      <c r="K16" s="2"/>
      <c r="L16" s="42" t="s">
        <v>7</v>
      </c>
      <c r="M16" s="164">
        <f>+AVERAGE('[1]10.PRECIO DEL VINO DE TRASLADO'!V435:V446)</f>
        <v>7317.1130733955442</v>
      </c>
      <c r="N16" s="164">
        <f t="shared" ref="N16:T16" si="26">+(SUM(C7:C16)+SUM(B17:B18))/12</f>
        <v>10869.99629586059</v>
      </c>
      <c r="O16" s="164">
        <f t="shared" si="26"/>
        <v>8242.3129970038008</v>
      </c>
      <c r="P16" s="164">
        <f t="shared" si="26"/>
        <v>4165.2058791644386</v>
      </c>
      <c r="Q16" s="164">
        <f t="shared" si="26"/>
        <v>3649.4827682825739</v>
      </c>
      <c r="R16" s="164">
        <f t="shared" si="26"/>
        <v>7172.2194833510721</v>
      </c>
      <c r="S16" s="165">
        <f t="shared" si="26"/>
        <v>7671.2171729417269</v>
      </c>
      <c r="T16" s="166">
        <f t="shared" si="26"/>
        <v>9988.2508394515753</v>
      </c>
      <c r="U16" s="78">
        <f t="shared" ref="U16" si="27">+T16/S16-1</f>
        <v>0.30204250698084745</v>
      </c>
      <c r="V16" s="7">
        <f t="shared" ref="V16" si="28">+POWER(T16/O16,0.2)-1</f>
        <v>3.9173510352626284E-2</v>
      </c>
    </row>
    <row r="17" spans="1:22" x14ac:dyDescent="0.25">
      <c r="A17" s="42" t="s">
        <v>8</v>
      </c>
      <c r="B17" s="164">
        <f>+'[1]10.PRECIO DEL VINO DE TRASLADO'!V447</f>
        <v>10270.182773088967</v>
      </c>
      <c r="C17" s="164">
        <f>+'[1]10.PRECIO DEL VINO DE TRASLADO'!V459</f>
        <v>9302.5410585490681</v>
      </c>
      <c r="D17" s="164">
        <f>+'[1]10.PRECIO DEL VINO DE TRASLADO'!V471</f>
        <v>5278.2026017875105</v>
      </c>
      <c r="E17" s="164">
        <f>+'[1]10.PRECIO DEL VINO DE TRASLADO'!V483</f>
        <v>3851.5698400738684</v>
      </c>
      <c r="F17" s="164">
        <f>+'[1]10.PRECIO DEL VINO DE TRASLADO'!V495</f>
        <v>5666.8759501157992</v>
      </c>
      <c r="G17" s="164">
        <f>+'[1]10.PRECIO DEL VINO DE TRASLADO'!V507</f>
        <v>6788.021502797591</v>
      </c>
      <c r="H17" s="165">
        <f>+'[1]10.PRECIO DEL VINO DE TRASLADO'!V519</f>
        <v>8590.0121799999997</v>
      </c>
      <c r="I17" s="166">
        <f>+'[2]10.PRECIO DEL VINO DE TRASLADO'!V531</f>
        <v>10175.467993037482</v>
      </c>
      <c r="J17" s="7">
        <f t="shared" ref="J17" si="29">+I17/H17-1</f>
        <v>0.18456968160404674</v>
      </c>
      <c r="K17" s="2"/>
      <c r="L17" s="42" t="s">
        <v>8</v>
      </c>
      <c r="M17" s="164">
        <f>+AVERAGE('[1]10.PRECIO DEL VINO DE TRASLADO'!V436:V447)</f>
        <v>7790.3812192796213</v>
      </c>
      <c r="N17" s="164">
        <f t="shared" ref="N17:T17" si="30">+(SUM(C7:C17)+SUM(B18))/12</f>
        <v>10789.359486315599</v>
      </c>
      <c r="O17" s="164">
        <f t="shared" si="30"/>
        <v>7906.951458940337</v>
      </c>
      <c r="P17" s="164">
        <f t="shared" si="30"/>
        <v>4046.3198156883013</v>
      </c>
      <c r="Q17" s="164">
        <f t="shared" si="30"/>
        <v>3800.7582774527345</v>
      </c>
      <c r="R17" s="164">
        <f t="shared" si="30"/>
        <v>7265.6482794078875</v>
      </c>
      <c r="S17" s="165">
        <f t="shared" si="30"/>
        <v>7821.3830627085945</v>
      </c>
      <c r="T17" s="166">
        <f t="shared" si="30"/>
        <v>10120.372157204698</v>
      </c>
      <c r="U17" s="78">
        <f t="shared" ref="U17" si="31">+T17/S17-1</f>
        <v>0.29393638900738717</v>
      </c>
      <c r="V17" s="7">
        <f t="shared" ref="V17" si="32">+POWER(T17/O17,0.2)-1</f>
        <v>5.0600207146873855E-2</v>
      </c>
    </row>
    <row r="18" spans="1:22" x14ac:dyDescent="0.25">
      <c r="A18" s="42" t="s">
        <v>9</v>
      </c>
      <c r="B18" s="164">
        <f>+'[1]10.PRECIO DEL VINO DE TRASLADO'!V448</f>
        <v>12990.499277269131</v>
      </c>
      <c r="C18" s="164">
        <f>+'[1]10.PRECIO DEL VINO DE TRASLADO'!V460</f>
        <v>10235.467326527327</v>
      </c>
      <c r="D18" s="164">
        <f>+'[1]10.PRECIO DEL VINO DE TRASLADO'!V472</f>
        <v>5740.8644065595736</v>
      </c>
      <c r="E18" s="164">
        <f>+'[1]10.PRECIO DEL VINO DE TRASLADO'!V484</f>
        <v>3089.7315936639866</v>
      </c>
      <c r="F18" s="164">
        <f>+'[1]10.PRECIO DEL VINO DE TRASLADO'!V496</f>
        <v>5034.142520847704</v>
      </c>
      <c r="G18" s="164">
        <f>+'[1]10.PRECIO DEL VINO DE TRASLADO'!V508</f>
        <v>6145.088346636735</v>
      </c>
      <c r="H18" s="165">
        <f>+'[1]10.PRECIO DEL VINO DE TRASLADO'!V520</f>
        <v>7296.09</v>
      </c>
      <c r="I18" s="166"/>
      <c r="J18" s="7"/>
      <c r="K18" s="2"/>
      <c r="L18" s="42" t="s">
        <v>9</v>
      </c>
      <c r="M18" s="164">
        <f>+AVERAGE('[1]10.PRECIO DEL VINO DE TRASLADO'!V437:V448)</f>
        <v>8490.0914391519691</v>
      </c>
      <c r="N18" s="164">
        <f t="shared" ref="N18:S18" si="33">+(SUM(C7:C18))/12</f>
        <v>10559.77349042045</v>
      </c>
      <c r="O18" s="164">
        <f t="shared" si="33"/>
        <v>7532.4012156096906</v>
      </c>
      <c r="P18" s="164">
        <f t="shared" si="33"/>
        <v>3825.3920812803358</v>
      </c>
      <c r="Q18" s="164">
        <f t="shared" si="33"/>
        <v>3962.7925213847107</v>
      </c>
      <c r="R18" s="164">
        <f t="shared" si="33"/>
        <v>7358.2270982236405</v>
      </c>
      <c r="S18" s="165">
        <f t="shared" si="33"/>
        <v>7917.2998671555324</v>
      </c>
      <c r="T18" s="166"/>
      <c r="U18" s="78"/>
      <c r="V18" s="7"/>
    </row>
    <row r="19" spans="1:22" ht="25.5" x14ac:dyDescent="0.25">
      <c r="A19" s="53" t="s">
        <v>14</v>
      </c>
      <c r="B19" s="223">
        <f>AVERAGE(B7:B18)</f>
        <v>8490.0914391519691</v>
      </c>
      <c r="C19" s="223">
        <f t="shared" ref="C19:H19" si="34">AVERAGE(C7:C18)</f>
        <v>10559.77349042045</v>
      </c>
      <c r="D19" s="223">
        <f t="shared" si="34"/>
        <v>7532.4012156096906</v>
      </c>
      <c r="E19" s="223">
        <f t="shared" si="34"/>
        <v>3825.3920812803358</v>
      </c>
      <c r="F19" s="223">
        <f t="shared" si="34"/>
        <v>3962.7925213847107</v>
      </c>
      <c r="G19" s="223">
        <f t="shared" si="34"/>
        <v>7358.2270982236405</v>
      </c>
      <c r="H19" s="224">
        <f t="shared" si="34"/>
        <v>7917.2998671555324</v>
      </c>
      <c r="I19" s="224">
        <f t="shared" ref="I19" si="35">AVERAGE(I7:I18)</f>
        <v>10377.125080586944</v>
      </c>
      <c r="J19" s="170"/>
      <c r="K19" s="3"/>
      <c r="L19" s="43" t="s">
        <v>14</v>
      </c>
      <c r="M19" s="167">
        <f t="shared" ref="M19" si="36">+AVERAGE(M7:M18)</f>
        <v>6164.9930042644528</v>
      </c>
      <c r="N19" s="167">
        <f>+AVERAGE(N7:N18)</f>
        <v>10431.951767153685</v>
      </c>
      <c r="O19" s="167">
        <f t="shared" ref="O19:R19" si="37">+AVERAGE(O7:O18)</f>
        <v>9143.1117027155233</v>
      </c>
      <c r="P19" s="167">
        <f t="shared" si="37"/>
        <v>5276.4348974808609</v>
      </c>
      <c r="Q19" s="167">
        <f t="shared" si="37"/>
        <v>3581.2311868012562</v>
      </c>
      <c r="R19" s="167">
        <f t="shared" si="37"/>
        <v>5938.5555746467026</v>
      </c>
      <c r="S19" s="168">
        <f t="shared" ref="S19:T19" si="38">+AVERAGE(S7:S18)</f>
        <v>7788.8433264640626</v>
      </c>
      <c r="T19" s="169">
        <f t="shared" si="38"/>
        <v>8942.8513899162917</v>
      </c>
      <c r="U19" s="79">
        <f>+T19/S19-1</f>
        <v>0.14816167370208477</v>
      </c>
      <c r="V19" s="75">
        <f>+POWER(T19/O19,0.2)-1</f>
        <v>-4.4194634327925364E-3</v>
      </c>
    </row>
    <row r="20" spans="1:22" ht="26.25" thickBot="1" x14ac:dyDescent="0.3">
      <c r="A20" s="45" t="s">
        <v>12</v>
      </c>
      <c r="B20" s="49"/>
      <c r="C20" s="50">
        <f t="shared" ref="C20:I20" si="39">+C19/B19-1</f>
        <v>0.2437761791026376</v>
      </c>
      <c r="D20" s="50">
        <f t="shared" si="39"/>
        <v>-0.28668912998532703</v>
      </c>
      <c r="E20" s="50">
        <f t="shared" si="39"/>
        <v>-0.49214175243973657</v>
      </c>
      <c r="F20" s="50">
        <f t="shared" si="39"/>
        <v>3.5918001915868469E-2</v>
      </c>
      <c r="G20" s="50">
        <f t="shared" si="39"/>
        <v>0.85682875359128574</v>
      </c>
      <c r="H20" s="70">
        <f t="shared" si="39"/>
        <v>7.5979276185544453E-2</v>
      </c>
      <c r="I20" s="70">
        <f t="shared" si="39"/>
        <v>0.31068991382224342</v>
      </c>
      <c r="J20" s="52"/>
      <c r="K20" s="2"/>
      <c r="L20" s="45" t="s">
        <v>12</v>
      </c>
      <c r="M20" s="49"/>
      <c r="N20" s="50">
        <f t="shared" ref="N20:T20" si="40">+N19/M19-1</f>
        <v>0.6921271054059086</v>
      </c>
      <c r="O20" s="50">
        <f t="shared" si="40"/>
        <v>-0.12354735654513249</v>
      </c>
      <c r="P20" s="50">
        <f t="shared" si="40"/>
        <v>-0.42290600081876406</v>
      </c>
      <c r="Q20" s="50">
        <f t="shared" si="40"/>
        <v>-0.32127823873823391</v>
      </c>
      <c r="R20" s="50">
        <f t="shared" si="40"/>
        <v>0.6582441246835562</v>
      </c>
      <c r="S20" s="70">
        <f t="shared" si="40"/>
        <v>0.31157201924938405</v>
      </c>
      <c r="T20" s="73">
        <f t="shared" si="40"/>
        <v>0.14816167370208477</v>
      </c>
      <c r="U20" s="51"/>
      <c r="V20" s="52"/>
    </row>
    <row r="21" spans="1:22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2" ht="15.75" thickBot="1" x14ac:dyDescent="0.3">
      <c r="A22" s="274" t="s">
        <v>285</v>
      </c>
      <c r="B22" s="275"/>
      <c r="C22" s="275"/>
      <c r="D22" s="275"/>
      <c r="E22" s="275"/>
      <c r="F22" s="275"/>
      <c r="G22" s="275"/>
      <c r="H22" s="275"/>
      <c r="I22" s="275"/>
      <c r="J22" s="276"/>
      <c r="K22" s="2"/>
      <c r="L22" s="274" t="s">
        <v>286</v>
      </c>
      <c r="M22" s="275"/>
      <c r="N22" s="275"/>
      <c r="O22" s="275"/>
      <c r="P22" s="275"/>
      <c r="Q22" s="275"/>
      <c r="R22" s="275"/>
      <c r="S22" s="275"/>
      <c r="T22" s="275"/>
      <c r="U22" s="275"/>
      <c r="V22" s="276"/>
    </row>
    <row r="23" spans="1:22" ht="38.25" x14ac:dyDescent="0.25">
      <c r="A23" s="38"/>
      <c r="B23" s="39">
        <v>2016</v>
      </c>
      <c r="C23" s="39">
        <f>+B23+1</f>
        <v>2017</v>
      </c>
      <c r="D23" s="39">
        <f t="shared" ref="D23:G23" si="41">+C23+1</f>
        <v>2018</v>
      </c>
      <c r="E23" s="39">
        <f t="shared" si="41"/>
        <v>2019</v>
      </c>
      <c r="F23" s="39">
        <f t="shared" si="41"/>
        <v>2020</v>
      </c>
      <c r="G23" s="39">
        <f t="shared" si="41"/>
        <v>2021</v>
      </c>
      <c r="H23" s="198">
        <v>2022</v>
      </c>
      <c r="I23" s="40">
        <v>2023</v>
      </c>
      <c r="J23" s="41" t="s">
        <v>16</v>
      </c>
      <c r="K23" s="2"/>
      <c r="L23" s="65"/>
      <c r="M23" s="64">
        <v>2016</v>
      </c>
      <c r="N23" s="64">
        <f>+M23+1</f>
        <v>2017</v>
      </c>
      <c r="O23" s="64">
        <f t="shared" ref="O23:Q23" si="42">+N23+1</f>
        <v>2018</v>
      </c>
      <c r="P23" s="64">
        <f t="shared" si="42"/>
        <v>2019</v>
      </c>
      <c r="Q23" s="64">
        <f t="shared" si="42"/>
        <v>2020</v>
      </c>
      <c r="R23" s="64">
        <f t="shared" ref="R23" si="43">+Q23+1</f>
        <v>2021</v>
      </c>
      <c r="S23" s="66">
        <v>2022</v>
      </c>
      <c r="T23" s="71">
        <v>2023</v>
      </c>
      <c r="U23" s="77" t="s">
        <v>16</v>
      </c>
      <c r="V23" s="74" t="s">
        <v>21</v>
      </c>
    </row>
    <row r="24" spans="1:22" x14ac:dyDescent="0.25">
      <c r="A24" s="42" t="s">
        <v>10</v>
      </c>
      <c r="B24" s="164">
        <f>+'[1]10.PRECIO DEL VINO DE TRASLADO'!W437</f>
        <v>3152.3631948553252</v>
      </c>
      <c r="C24" s="164">
        <f>+'[1]10.PRECIO DEL VINO DE TRASLADO'!W449</f>
        <v>6080.9215807122628</v>
      </c>
      <c r="D24" s="164">
        <f>+'[1]10.PRECIO DEL VINO DE TRASLADO'!W461</f>
        <v>4012.1099008238384</v>
      </c>
      <c r="E24" s="164">
        <f>+'[1]10.PRECIO DEL VINO DE TRASLADO'!W473</f>
        <v>2681.0907014240615</v>
      </c>
      <c r="F24" s="164">
        <f>+'[1]10.PRECIO DEL VINO DE TRASLADO'!W485</f>
        <v>2390.9813135407571</v>
      </c>
      <c r="G24" s="164">
        <f>+'[1]10.PRECIO DEL VINO DE TRASLADO'!W497</f>
        <v>6227.8077519734443</v>
      </c>
      <c r="H24" s="165">
        <f>+'[1]10.PRECIO DEL VINO DE TRASLADO'!W509</f>
        <v>3654.4206149664647</v>
      </c>
      <c r="I24" s="166">
        <f>+'[1]10.PRECIO DEL VINO DE TRASLADO'!W521</f>
        <v>7139.3867924528295</v>
      </c>
      <c r="J24" s="7">
        <f t="shared" ref="J24:J29" si="44">+I24/H24-1</f>
        <v>0.95363028634796199</v>
      </c>
      <c r="K24" s="2"/>
      <c r="L24" s="42" t="s">
        <v>10</v>
      </c>
      <c r="M24" s="164">
        <f>+AVERAGE('[1]10.PRECIO DEL VINO DE TRASLADO'!W426:W437)</f>
        <v>3330.1886269608876</v>
      </c>
      <c r="N24" s="164">
        <f>+(SUM(C24)+SUM(B25:B35))/12</f>
        <v>5172.9706465115814</v>
      </c>
      <c r="O24" s="164">
        <f t="shared" ref="O24:Q24" si="45">+(SUM(D24)+SUM(C25:C35))/12</f>
        <v>6232.972172124696</v>
      </c>
      <c r="P24" s="164">
        <f t="shared" si="45"/>
        <v>4778.255469392574</v>
      </c>
      <c r="Q24" s="164">
        <f t="shared" si="45"/>
        <v>3044.3775109979174</v>
      </c>
      <c r="R24" s="164">
        <f>+(SUM(G24)+SUM(F25:F35))/12</f>
        <v>3717.821794376388</v>
      </c>
      <c r="S24" s="165">
        <f>+(SUM(H24)+SUM(G25:G35))/12</f>
        <v>5538.0221453075656</v>
      </c>
      <c r="T24" s="166">
        <f>+(SUM(I24)+SUM(H25:H35))/12</f>
        <v>7619.7882725686059</v>
      </c>
      <c r="U24" s="78">
        <f t="shared" ref="U24:U34" si="46">+T24/S24-1</f>
        <v>0.37590426196199789</v>
      </c>
      <c r="V24" s="7">
        <f t="shared" ref="V24:V34" si="47">+POWER(T24/O24,0.2)-1</f>
        <v>4.0997156446433536E-2</v>
      </c>
    </row>
    <row r="25" spans="1:22" x14ac:dyDescent="0.25">
      <c r="A25" s="42" t="s">
        <v>11</v>
      </c>
      <c r="B25" s="164">
        <f>+'[1]10.PRECIO DEL VINO DE TRASLADO'!W438</f>
        <v>3341.4384701788881</v>
      </c>
      <c r="C25" s="164">
        <f>+'[1]10.PRECIO DEL VINO DE TRASLADO'!W450</f>
        <v>3351.9915411083025</v>
      </c>
      <c r="D25" s="164">
        <f>+'[1]10.PRECIO DEL VINO DE TRASLADO'!W462</f>
        <v>7364.7593850201492</v>
      </c>
      <c r="E25" s="164">
        <f>+'[1]10.PRECIO DEL VINO DE TRASLADO'!W474</f>
        <v>3154.6016570199581</v>
      </c>
      <c r="F25" s="164">
        <f>+'[1]10.PRECIO DEL VINO DE TRASLADO'!W486</f>
        <v>3338.5886041688914</v>
      </c>
      <c r="G25" s="164">
        <f>+'[1]10.PRECIO DEL VINO DE TRASLADO'!W498</f>
        <v>4737.0841173098152</v>
      </c>
      <c r="H25" s="165">
        <f>+'[1]10.PRECIO DEL VINO DE TRASLADO'!W510</f>
        <v>3541.2172862187153</v>
      </c>
      <c r="I25" s="166">
        <f>+'[1]10.PRECIO DEL VINO DE TRASLADO'!W522</f>
        <v>4620.5758740946076</v>
      </c>
      <c r="J25" s="7">
        <f t="shared" si="44"/>
        <v>0.30479874592175138</v>
      </c>
      <c r="K25" s="2"/>
      <c r="L25" s="42" t="s">
        <v>11</v>
      </c>
      <c r="M25" s="164">
        <f>+AVERAGE('[1]10.PRECIO DEL VINO DE TRASLADO'!W427:W438)</f>
        <v>3265.9544242935535</v>
      </c>
      <c r="N25" s="164">
        <f>+(SUM(C24:C25)+SUM(B26:B35))/12</f>
        <v>5173.8500690890332</v>
      </c>
      <c r="O25" s="164">
        <f t="shared" ref="O25:Q25" si="48">+(SUM(D24:D25)+SUM(C26:C35))/12</f>
        <v>6567.3694924506826</v>
      </c>
      <c r="P25" s="164">
        <f t="shared" si="48"/>
        <v>4427.4089920592241</v>
      </c>
      <c r="Q25" s="164">
        <f t="shared" si="48"/>
        <v>3059.7097565936615</v>
      </c>
      <c r="R25" s="164">
        <f>+(SUM(G24:G25)+SUM(F26:F35))/12</f>
        <v>3834.3630871381306</v>
      </c>
      <c r="S25" s="165">
        <f>+(SUM(H24:H25)+SUM(G26:G35))/12</f>
        <v>5438.3665760499744</v>
      </c>
      <c r="T25" s="166">
        <f t="shared" ref="T25" si="49">+(SUM(I24:I25)+SUM(H26:H35))/12</f>
        <v>7709.7348215582633</v>
      </c>
      <c r="U25" s="78">
        <f t="shared" si="46"/>
        <v>0.41765633370710398</v>
      </c>
      <c r="V25" s="7">
        <f t="shared" si="47"/>
        <v>3.2594001627471281E-2</v>
      </c>
    </row>
    <row r="26" spans="1:22" x14ac:dyDescent="0.25">
      <c r="A26" s="42" t="s">
        <v>0</v>
      </c>
      <c r="B26" s="164">
        <f>+'[1]10.PRECIO DEL VINO DE TRASLADO'!W439</f>
        <v>3703.366694804587</v>
      </c>
      <c r="C26" s="164">
        <f>+'[1]10.PRECIO DEL VINO DE TRASLADO'!W451</f>
        <v>5776.2273212054697</v>
      </c>
      <c r="D26" s="164">
        <f>+'[1]10.PRECIO DEL VINO DE TRASLADO'!W463</f>
        <v>5906.0702408810694</v>
      </c>
      <c r="E26" s="164">
        <f>+'[1]10.PRECIO DEL VINO DE TRASLADO'!W475</f>
        <v>4600.2244797217445</v>
      </c>
      <c r="F26" s="164">
        <f>+'[1]10.PRECIO DEL VINO DE TRASLADO'!W487</f>
        <v>3432.2210594995313</v>
      </c>
      <c r="G26" s="164">
        <f>+'[1]10.PRECIO DEL VINO DE TRASLADO'!W499</f>
        <v>5926.1864103964581</v>
      </c>
      <c r="H26" s="165">
        <f>+'[1]10.PRECIO DEL VINO DE TRASLADO'!W511</f>
        <v>8823.1407435721794</v>
      </c>
      <c r="I26" s="166">
        <f>+'[1]10.PRECIO DEL VINO DE TRASLADO'!W523</f>
        <v>13429.257550445278</v>
      </c>
      <c r="J26" s="7">
        <f t="shared" si="44"/>
        <v>0.52204956723927798</v>
      </c>
      <c r="K26" s="2"/>
      <c r="L26" s="42" t="s">
        <v>0</v>
      </c>
      <c r="M26" s="164">
        <f>+AVERAGE('[1]10.PRECIO DEL VINO DE TRASLADO'!W428:W439)</f>
        <v>3339.2014886952547</v>
      </c>
      <c r="N26" s="164">
        <f>+(SUM(C24:C26)+SUM(B27:B35))/12</f>
        <v>5346.5884546224397</v>
      </c>
      <c r="O26" s="164">
        <f t="shared" ref="O26" si="50">+(SUM(D24:D26)+SUM(C27:C35))/12</f>
        <v>6578.1897357569833</v>
      </c>
      <c r="P26" s="164">
        <f>+(SUM(E24:E26)+SUM(D27:D35))/12</f>
        <v>4318.5885119626146</v>
      </c>
      <c r="Q26" s="164">
        <f>+(SUM(F24:F26)+SUM(E27:E35))/12</f>
        <v>2962.3761382418106</v>
      </c>
      <c r="R26" s="164">
        <f>+(SUM(G24:G26)+SUM(F27:F35))/12</f>
        <v>4042.1935330462088</v>
      </c>
      <c r="S26" s="165">
        <f>+(SUM(H24:H26)+SUM(G27:G35))/12</f>
        <v>5679.7794371479513</v>
      </c>
      <c r="T26" s="166">
        <f t="shared" ref="T26" si="51">+(SUM(I24:I26)+SUM(H27:H35))/12</f>
        <v>8093.5778887976885</v>
      </c>
      <c r="U26" s="78">
        <f t="shared" si="46"/>
        <v>0.42498101878086381</v>
      </c>
      <c r="V26" s="7">
        <f t="shared" si="47"/>
        <v>4.2333823978870866E-2</v>
      </c>
    </row>
    <row r="27" spans="1:22" x14ac:dyDescent="0.25">
      <c r="A27" s="42" t="s">
        <v>1</v>
      </c>
      <c r="B27" s="164">
        <f>+'[1]10.PRECIO DEL VINO DE TRASLADO'!W440</f>
        <v>2717.5960602722971</v>
      </c>
      <c r="C27" s="164">
        <f>+'[1]10.PRECIO DEL VINO DE TRASLADO'!W452</f>
        <v>5853.8318644836609</v>
      </c>
      <c r="D27" s="164">
        <f>+'[1]10.PRECIO DEL VINO DE TRASLADO'!W464</f>
        <v>5919.3425383253598</v>
      </c>
      <c r="E27" s="164">
        <f>+'[1]10.PRECIO DEL VINO DE TRASLADO'!W476</f>
        <v>3320.7142638666414</v>
      </c>
      <c r="F27" s="164">
        <f>+'[1]10.PRECIO DEL VINO DE TRASLADO'!W488</f>
        <v>2869.6929051079173</v>
      </c>
      <c r="G27" s="164">
        <f>+'[1]10.PRECIO DEL VINO DE TRASLADO'!W500</f>
        <v>7039.7855416884013</v>
      </c>
      <c r="H27" s="165">
        <f>+'[1]10.PRECIO DEL VINO DE TRASLADO'!W512</f>
        <v>11772.248875557374</v>
      </c>
      <c r="I27" s="166">
        <f>+'[1]10.PRECIO DEL VINO DE TRASLADO'!W524</f>
        <v>11894.566275347179</v>
      </c>
      <c r="J27" s="7">
        <f t="shared" si="44"/>
        <v>1.0390317184320708E-2</v>
      </c>
      <c r="K27" s="2"/>
      <c r="L27" s="42" t="s">
        <v>1</v>
      </c>
      <c r="M27" s="164">
        <f>+AVERAGE('[1]10.PRECIO DEL VINO DE TRASLADO'!W429:W440)</f>
        <v>3265.5735248226952</v>
      </c>
      <c r="N27" s="164">
        <f>+(SUM(C24:C27)+SUM(B28:B35))/12</f>
        <v>5607.9414383067196</v>
      </c>
      <c r="O27" s="164">
        <f t="shared" ref="O27" si="52">+(SUM(D24:D27)+SUM(C28:C35))/12</f>
        <v>6583.648958577126</v>
      </c>
      <c r="P27" s="164">
        <f>+(SUM(E24:E27)+SUM(D28:D35))/12</f>
        <v>4102.0361557577216</v>
      </c>
      <c r="Q27" s="164">
        <f>+(SUM(F24:F27)+SUM(E28:E35))/12</f>
        <v>2924.7910250119166</v>
      </c>
      <c r="R27" s="164">
        <f>+(SUM(G24:G27)+SUM(F28:F35))/12</f>
        <v>4389.7012527612487</v>
      </c>
      <c r="S27" s="165">
        <f>+(SUM(H24:H27)+SUM(G28:G35))/12</f>
        <v>6074.1513816370325</v>
      </c>
      <c r="T27" s="166">
        <f t="shared" ref="T27" si="53">+(SUM(I24:I27)+SUM(H28:H35))/12</f>
        <v>8103.771005446838</v>
      </c>
      <c r="U27" s="78">
        <f t="shared" si="46"/>
        <v>0.33414044140315879</v>
      </c>
      <c r="V27" s="7">
        <f t="shared" si="47"/>
        <v>4.2423273053450616E-2</v>
      </c>
    </row>
    <row r="28" spans="1:22" x14ac:dyDescent="0.25">
      <c r="A28" s="42" t="s">
        <v>2</v>
      </c>
      <c r="B28" s="164">
        <f>+'[1]10.PRECIO DEL VINO DE TRASLADO'!W441</f>
        <v>5675.428134081586</v>
      </c>
      <c r="C28" s="164">
        <f>+'[1]10.PRECIO DEL VINO DE TRASLADO'!W453</f>
        <v>8499.4121241425692</v>
      </c>
      <c r="D28" s="164">
        <f>+'[1]10.PRECIO DEL VINO DE TRASLADO'!W465</f>
        <v>4148.7509391357407</v>
      </c>
      <c r="E28" s="164">
        <f>+'[1]10.PRECIO DEL VINO DE TRASLADO'!W477</f>
        <v>3675.2639008627852</v>
      </c>
      <c r="F28" s="164">
        <f>+'[1]10.PRECIO DEL VINO DE TRASLADO'!W489</f>
        <v>3126.3889006048416</v>
      </c>
      <c r="G28" s="164">
        <f>+'[1]10.PRECIO DEL VINO DE TRASLADO'!W501</f>
        <v>7422.2477693478531</v>
      </c>
      <c r="H28" s="165">
        <f>+'[1]10.PRECIO DEL VINO DE TRASLADO'!W513</f>
        <v>10492.512454501066</v>
      </c>
      <c r="I28" s="166">
        <f>+'[1]10.PRECIO DEL VINO DE TRASLADO'!W525</f>
        <v>10119.06336503959</v>
      </c>
      <c r="J28" s="7">
        <f t="shared" si="44"/>
        <v>-3.5591960560530378E-2</v>
      </c>
      <c r="K28" s="2"/>
      <c r="L28" s="42" t="s">
        <v>2</v>
      </c>
      <c r="M28" s="164">
        <f>+AVERAGE('[1]10.PRECIO DEL VINO DE TRASLADO'!W430:W441)</f>
        <v>3426.2135148191287</v>
      </c>
      <c r="N28" s="164">
        <f>+(SUM(C24:C28)+SUM(B29:B35))/12</f>
        <v>5843.2734374784677</v>
      </c>
      <c r="O28" s="164">
        <f t="shared" ref="O28" si="54">+(SUM(D24:D28)+SUM(C29:C35))/12</f>
        <v>6221.0938598265566</v>
      </c>
      <c r="P28" s="164">
        <f>+(SUM(E24:E28)+SUM(D29:D35))/12</f>
        <v>4062.5789025683093</v>
      </c>
      <c r="Q28" s="164">
        <f>+(SUM(F24:F28)+SUM(E29:E35))/12</f>
        <v>2879.0514416570882</v>
      </c>
      <c r="R28" s="164">
        <f>+(SUM(G24:G28)+SUM(F29:F35))/12</f>
        <v>4747.6894918231665</v>
      </c>
      <c r="S28" s="165">
        <f>+(SUM(H24:H28)+SUM(G29:G35))/12</f>
        <v>6330.0067720664665</v>
      </c>
      <c r="T28" s="166">
        <f t="shared" ref="T28" si="55">+(SUM(I24:I28)+SUM(H29:H35))/12</f>
        <v>8072.6502479917153</v>
      </c>
      <c r="U28" s="78">
        <f t="shared" si="46"/>
        <v>0.27529883279356326</v>
      </c>
      <c r="V28" s="7">
        <f t="shared" si="47"/>
        <v>5.3488687892443876E-2</v>
      </c>
    </row>
    <row r="29" spans="1:22" x14ac:dyDescent="0.25">
      <c r="A29" s="42" t="s">
        <v>3</v>
      </c>
      <c r="B29" s="164">
        <f>+'[1]10.PRECIO DEL VINO DE TRASLADO'!W442</f>
        <v>6047.4361808580234</v>
      </c>
      <c r="C29" s="164">
        <f>+'[1]10.PRECIO DEL VINO DE TRASLADO'!W454</f>
        <v>9242.3993525048882</v>
      </c>
      <c r="D29" s="164">
        <f>+'[1]10.PRECIO DEL VINO DE TRASLADO'!W466</f>
        <v>4798.9147802470316</v>
      </c>
      <c r="E29" s="164">
        <f>+'[1]10.PRECIO DEL VINO DE TRASLADO'!W478</f>
        <v>3395.2696512217899</v>
      </c>
      <c r="F29" s="164">
        <f>+'[1]10.PRECIO DEL VINO DE TRASLADO'!W490</f>
        <v>2948.7772015319688</v>
      </c>
      <c r="G29" s="164">
        <f>+'[1]10.PRECIO DEL VINO DE TRASLADO'!W502</f>
        <v>7926.900799657652</v>
      </c>
      <c r="H29" s="165">
        <f>+'[1]10.PRECIO DEL VINO DE TRASLADO'!W514</f>
        <v>7883.531144590962</v>
      </c>
      <c r="I29" s="166">
        <f>+'[1]10.PRECIO DEL VINO DE TRASLADO'!W526</f>
        <v>7134.8105028609898</v>
      </c>
      <c r="J29" s="7">
        <f t="shared" si="44"/>
        <v>-9.4972751169212222E-2</v>
      </c>
      <c r="K29" s="2"/>
      <c r="L29" s="42" t="s">
        <v>3</v>
      </c>
      <c r="M29" s="164">
        <f>+AVERAGE('[1]10.PRECIO DEL VINO DE TRASLADO'!W431:W442)</f>
        <v>3701.0868075570875</v>
      </c>
      <c r="N29" s="164">
        <f>+(SUM(C24:C29)+SUM(B30:B35))/12</f>
        <v>6109.5203684490407</v>
      </c>
      <c r="O29" s="164">
        <f t="shared" ref="O29" si="56">+(SUM(D24:D29)+SUM(C30:C35))/12</f>
        <v>5850.8034788050691</v>
      </c>
      <c r="P29" s="164">
        <f>+(SUM(E24:E29)+SUM(D30:D35))/12</f>
        <v>3945.6084751495387</v>
      </c>
      <c r="Q29" s="164">
        <f>+(SUM(F24:F29)+SUM(E30:E35))/12</f>
        <v>2841.8437375162698</v>
      </c>
      <c r="R29" s="164">
        <f>+(SUM(G24:G29)+SUM(F30:F35))/12</f>
        <v>5162.5331250003064</v>
      </c>
      <c r="S29" s="165">
        <f>+(SUM(H24:H29)+SUM(G30:G35))/12</f>
        <v>6326.392634144242</v>
      </c>
      <c r="T29" s="166">
        <f t="shared" ref="T29" si="57">+(SUM(I24:I29)+SUM(H30:H35))/12</f>
        <v>8010.2568611808847</v>
      </c>
      <c r="U29" s="78">
        <f t="shared" si="46"/>
        <v>0.26616498918335241</v>
      </c>
      <c r="V29" s="7">
        <f t="shared" si="47"/>
        <v>6.4844485934657969E-2</v>
      </c>
    </row>
    <row r="30" spans="1:22" x14ac:dyDescent="0.25">
      <c r="A30" s="42" t="s">
        <v>4</v>
      </c>
      <c r="B30" s="164">
        <f>+'[1]10.PRECIO DEL VINO DE TRASLADO'!W443</f>
        <v>7534.4829165822712</v>
      </c>
      <c r="C30" s="164">
        <f>+'[1]10.PRECIO DEL VINO DE TRASLADO'!W455</f>
        <v>6279.4857661828873</v>
      </c>
      <c r="D30" s="164">
        <f>+'[1]10.PRECIO DEL VINO DE TRASLADO'!W467</f>
        <v>3413.5342414123907</v>
      </c>
      <c r="E30" s="164">
        <f>+'[1]10.PRECIO DEL VINO DE TRASLADO'!W479</f>
        <v>3212.125827237232</v>
      </c>
      <c r="F30" s="164">
        <f>+'[1]10.PRECIO DEL VINO DE TRASLADO'!W491</f>
        <v>3487.7502338147624</v>
      </c>
      <c r="G30" s="164">
        <f>+'[1]10.PRECIO DEL VINO DE TRASLADO'!W503</f>
        <v>6679.7192174409247</v>
      </c>
      <c r="H30" s="165">
        <f>+'[1]10.PRECIO DEL VINO DE TRASLADO'!W515</f>
        <v>5943.0206155785345</v>
      </c>
      <c r="I30" s="166">
        <f>+'[1]10.PRECIO DEL VINO DE TRASLADO'!W527</f>
        <v>10322.403929261618</v>
      </c>
      <c r="J30" s="7">
        <f t="shared" ref="J30" si="58">+I30/H30-1</f>
        <v>0.73689519134484183</v>
      </c>
      <c r="K30" s="2"/>
      <c r="L30" s="42" t="s">
        <v>4</v>
      </c>
      <c r="M30" s="164">
        <f>+AVERAGE('[1]10.PRECIO DEL VINO DE TRASLADO'!W432:W443)</f>
        <v>4019.9218397061782</v>
      </c>
      <c r="N30" s="164">
        <f>+(SUM(C24:C30)+SUM(B31:B35))/12</f>
        <v>6004.9372725824251</v>
      </c>
      <c r="O30" s="164">
        <f t="shared" ref="O30" si="59">+(SUM(D24:D30)+SUM(C31:C35))/12</f>
        <v>5611.9741850741948</v>
      </c>
      <c r="P30" s="164">
        <f>+(SUM(E24:E30)+SUM(D31:D35))/12</f>
        <v>3928.8244406349422</v>
      </c>
      <c r="Q30" s="164">
        <f>+(SUM(F24:F30)+SUM(E31:E35))/12</f>
        <v>2864.8124380643972</v>
      </c>
      <c r="R30" s="164">
        <f>+(SUM(G24:G30)+SUM(F31:F35))/12</f>
        <v>5428.5305403024877</v>
      </c>
      <c r="S30" s="165">
        <f>+(SUM(H24:H30)+SUM(G31:G35))/12</f>
        <v>6265.0010839890429</v>
      </c>
      <c r="T30" s="166">
        <f t="shared" ref="T30" si="60">+(SUM(I24:I30)+SUM(H31:H35))/12</f>
        <v>8375.205470654475</v>
      </c>
      <c r="U30" s="78">
        <f t="shared" si="46"/>
        <v>0.3368242652117508</v>
      </c>
      <c r="V30" s="7">
        <f t="shared" si="47"/>
        <v>8.336789450887494E-2</v>
      </c>
    </row>
    <row r="31" spans="1:22" x14ac:dyDescent="0.25">
      <c r="A31" s="42" t="s">
        <v>5</v>
      </c>
      <c r="B31" s="164">
        <f>+'[1]10.PRECIO DEL VINO DE TRASLADO'!W444</f>
        <v>4697.862124155874</v>
      </c>
      <c r="C31" s="164">
        <f>+'[1]10.PRECIO DEL VINO DE TRASLADO'!W456</f>
        <v>6689.6250450443913</v>
      </c>
      <c r="D31" s="164">
        <f>+'[1]10.PRECIO DEL VINO DE TRASLADO'!W468</f>
        <v>4359.8730133072304</v>
      </c>
      <c r="E31" s="164">
        <f>+'[1]10.PRECIO DEL VINO DE TRASLADO'!W480</f>
        <v>2402.9960817013352</v>
      </c>
      <c r="F31" s="164">
        <f>+'[1]10.PRECIO DEL VINO DE TRASLADO'!W492</f>
        <v>3427.5580864054568</v>
      </c>
      <c r="G31" s="164">
        <f>+'[1]10.PRECIO DEL VINO DE TRASLADO'!W504</f>
        <v>5441.5136058527687</v>
      </c>
      <c r="H31" s="165">
        <f>+'[1]10.PRECIO DEL VINO DE TRASLADO'!W516</f>
        <v>6424.4927225247302</v>
      </c>
      <c r="I31" s="166">
        <f>+'[1]10.PRECIO DEL VINO DE TRASLADO'!W528</f>
        <v>10677.509861200506</v>
      </c>
      <c r="J31" s="7">
        <f t="shared" ref="J31" si="61">+I31/H31-1</f>
        <v>0.66200046017086978</v>
      </c>
      <c r="K31" s="2"/>
      <c r="L31" s="42" t="s">
        <v>5</v>
      </c>
      <c r="M31" s="164">
        <f>+AVERAGE('[1]10.PRECIO DEL VINO DE TRASLADO'!W433:W444)</f>
        <v>4099.3051830478198</v>
      </c>
      <c r="N31" s="164">
        <f>+(SUM(C24:C31)+SUM(B32:B35))/12</f>
        <v>6170.9175159898014</v>
      </c>
      <c r="O31" s="164">
        <f t="shared" ref="O31" si="62">+(SUM(D24:D31)+SUM(C32:C35))/12</f>
        <v>5417.8281824294309</v>
      </c>
      <c r="P31" s="164">
        <f>+(SUM(E24:E31)+SUM(D32:D35))/12</f>
        <v>3765.7513630011176</v>
      </c>
      <c r="Q31" s="164">
        <f>+(SUM(F24:F31)+SUM(E32:E35))/12</f>
        <v>2950.1926051230744</v>
      </c>
      <c r="R31" s="164">
        <f>+(SUM(G24:G31)+SUM(F32:F35))/12</f>
        <v>5596.3601669230966</v>
      </c>
      <c r="S31" s="165">
        <f>+(SUM(H24:H31)+SUM(G32:G35))/12</f>
        <v>6346.9160103783734</v>
      </c>
      <c r="T31" s="166">
        <f t="shared" ref="T31" si="63">+(SUM(I24:I31)+SUM(H32:H35))/12</f>
        <v>8729.6235655441233</v>
      </c>
      <c r="U31" s="78">
        <f t="shared" si="46"/>
        <v>0.37541186164581131</v>
      </c>
      <c r="V31" s="7">
        <f t="shared" si="47"/>
        <v>0.10010479527295635</v>
      </c>
    </row>
    <row r="32" spans="1:22" x14ac:dyDescent="0.25">
      <c r="A32" s="42" t="s">
        <v>6</v>
      </c>
      <c r="B32" s="164">
        <f>+'[1]10.PRECIO DEL VINO DE TRASLADO'!W445</f>
        <v>4136.6485165234717</v>
      </c>
      <c r="C32" s="164">
        <f>+'[1]10.PRECIO DEL VINO DE TRASLADO'!W457</f>
        <v>6533.3870246737961</v>
      </c>
      <c r="D32" s="164">
        <f>+'[1]10.PRECIO DEL VINO DE TRASLADO'!W469</f>
        <v>4983.8741379914045</v>
      </c>
      <c r="E32" s="164">
        <f>+'[1]10.PRECIO DEL VINO DE TRASLADO'!W481</f>
        <v>2607.5521710724242</v>
      </c>
      <c r="F32" s="164">
        <f>+'[1]10.PRECIO DEL VINO DE TRASLADO'!W493</f>
        <v>3288.2191369708462</v>
      </c>
      <c r="G32" s="164">
        <f>+'[1]10.PRECIO DEL VINO DE TRASLADO'!W505</f>
        <v>6553.5554047052965</v>
      </c>
      <c r="H32" s="165">
        <f>+'[1]10.PRECIO DEL VINO DE TRASLADO'!W517</f>
        <v>5452.5390427068696</v>
      </c>
      <c r="I32" s="166">
        <f>+'[2]10.PRECIO DEL VINO DE TRASLADO'!W529</f>
        <v>7607.3270466824888</v>
      </c>
      <c r="J32" s="7">
        <f t="shared" ref="J32" si="64">+I32/H32-1</f>
        <v>0.39518983488211612</v>
      </c>
      <c r="K32" s="2"/>
      <c r="L32" s="42" t="s">
        <v>6</v>
      </c>
      <c r="M32" s="164">
        <f>+AVERAGE('[1]10.PRECIO DEL VINO DE TRASLADO'!W434:W445)</f>
        <v>4160.4490989752121</v>
      </c>
      <c r="N32" s="164">
        <f>+(SUM(C24:C32)+SUM(B33:B35))/12</f>
        <v>6370.6457250023277</v>
      </c>
      <c r="O32" s="164">
        <f t="shared" ref="O32" si="65">+(SUM(D24:D32)+SUM(C33:C35))/12</f>
        <v>5288.7021085392307</v>
      </c>
      <c r="P32" s="164">
        <f>+(SUM(E24:E32)+SUM(D33:D35))/12</f>
        <v>3567.7245324245359</v>
      </c>
      <c r="Q32" s="164">
        <f>+(SUM(F24:F32)+SUM(E33:E35))/12</f>
        <v>3006.9148522812757</v>
      </c>
      <c r="R32" s="164">
        <f>+(SUM(G24:G32)+SUM(F33:F35))/12</f>
        <v>5868.4715225676337</v>
      </c>
      <c r="S32" s="165">
        <f>+(SUM(H24:H32)+SUM(G33:G35))/12</f>
        <v>6255.1646468785048</v>
      </c>
      <c r="T32" s="166">
        <f t="shared" ref="T32" si="66">+(SUM(I24:I32)+SUM(H33:H35))/12</f>
        <v>8909.1892325420922</v>
      </c>
      <c r="U32" s="78">
        <f t="shared" si="46"/>
        <v>0.42429332167747447</v>
      </c>
      <c r="V32" s="7">
        <f t="shared" si="47"/>
        <v>0.10993568798154851</v>
      </c>
    </row>
    <row r="33" spans="1:22" x14ac:dyDescent="0.25">
      <c r="A33" s="42" t="s">
        <v>7</v>
      </c>
      <c r="B33" s="164">
        <f>+'[1]10.PRECIO DEL VINO DE TRASLADO'!W446</f>
        <v>5724.2938729566431</v>
      </c>
      <c r="C33" s="164">
        <f>+'[1]10.PRECIO DEL VINO DE TRASLADO'!W458</f>
        <v>6449.0286004964228</v>
      </c>
      <c r="D33" s="164">
        <f>+'[1]10.PRECIO DEL VINO DE TRASLADO'!W470</f>
        <v>5050.3732993915264</v>
      </c>
      <c r="E33" s="164">
        <f>+'[1]10.PRECIO DEL VINO DE TRASLADO'!W482</f>
        <v>2212.8071886021507</v>
      </c>
      <c r="F33" s="164">
        <f>+'[1]10.PRECIO DEL VINO DE TRASLADO'!W494</f>
        <v>3703.4957421429258</v>
      </c>
      <c r="G33" s="164">
        <f>+'[1]10.PRECIO DEL VINO DE TRASLADO'!W506</f>
        <v>3720.783338589797</v>
      </c>
      <c r="H33" s="165">
        <f>+'[1]10.PRECIO DEL VINO DE TRASLADO'!W518</f>
        <v>4693.2059431199996</v>
      </c>
      <c r="I33" s="166">
        <f>+'[2]10.PRECIO DEL VINO DE TRASLADO'!W530</f>
        <v>7925.066865543412</v>
      </c>
      <c r="J33" s="7">
        <f t="shared" ref="J33" si="67">+I33/H33-1</f>
        <v>0.68862542185287134</v>
      </c>
      <c r="K33" s="2"/>
      <c r="L33" s="42" t="s">
        <v>7</v>
      </c>
      <c r="M33" s="164">
        <f>+AVERAGE('[1]10.PRECIO DEL VINO DE TRASLADO'!W435:W446)</f>
        <v>4350.8759749374813</v>
      </c>
      <c r="N33" s="164">
        <f>+(SUM(C24:C33)+SUM(B34:B35))/12</f>
        <v>6431.0402856306437</v>
      </c>
      <c r="O33" s="164">
        <f t="shared" ref="O33" si="68">+(SUM(D24:D33)+SUM(C34:C35))/12</f>
        <v>5172.1475001138233</v>
      </c>
      <c r="P33" s="164">
        <f>+(SUM(E24:E33)+SUM(D34:D35))/12</f>
        <v>3331.2606898587546</v>
      </c>
      <c r="Q33" s="164">
        <f>+(SUM(F24:F33)+SUM(E34:E35))/12</f>
        <v>3131.1388984096739</v>
      </c>
      <c r="R33" s="164">
        <f>+(SUM(G24:G33)+SUM(F34:F35))/12</f>
        <v>5869.9121556048731</v>
      </c>
      <c r="S33" s="165">
        <f>+(SUM(H24:H33)+SUM(G34:G35))/12</f>
        <v>6336.1998639226877</v>
      </c>
      <c r="T33" s="166">
        <f t="shared" ref="T33" si="69">+(SUM(I24:I33)+SUM(H34:H35))/12</f>
        <v>9178.5109760773757</v>
      </c>
      <c r="U33" s="78">
        <f t="shared" si="46"/>
        <v>0.44858293191449894</v>
      </c>
      <c r="V33" s="7">
        <f t="shared" si="47"/>
        <v>0.12155419983167981</v>
      </c>
    </row>
    <row r="34" spans="1:22" x14ac:dyDescent="0.25">
      <c r="A34" s="42" t="s">
        <v>8</v>
      </c>
      <c r="B34" s="164">
        <f>+'[1]10.PRECIO DEL VINO DE TRASLADO'!W447</f>
        <v>5459.1018226416109</v>
      </c>
      <c r="C34" s="164">
        <f>+'[1]10.PRECIO DEL VINO DE TRASLADO'!W459</f>
        <v>6290.299980171194</v>
      </c>
      <c r="D34" s="164">
        <f>+'[1]10.PRECIO DEL VINO DE TRASLADO'!W471</f>
        <v>4460.472818593068</v>
      </c>
      <c r="E34" s="164">
        <f>+'[1]10.PRECIO DEL VINO DE TRASLADO'!W483</f>
        <v>2963.348849818999</v>
      </c>
      <c r="F34" s="164">
        <f>+'[1]10.PRECIO DEL VINO DE TRASLADO'!W495</f>
        <v>3686.3938223657397</v>
      </c>
      <c r="G34" s="164">
        <f>+'[1]10.PRECIO DEL VINO DE TRASLADO'!W507</f>
        <v>3877.8814480296355</v>
      </c>
      <c r="H34" s="165">
        <f>+'[1]10.PRECIO DEL VINO DE TRASLADO'!W519</f>
        <v>13080.90365</v>
      </c>
      <c r="I34" s="166">
        <f>+'[2]10.PRECIO DEL VINO DE TRASLADO'!W531</f>
        <v>8563.5048124922232</v>
      </c>
      <c r="J34" s="7">
        <f t="shared" ref="J34" si="70">+I34/H34-1</f>
        <v>-0.34534302509809989</v>
      </c>
      <c r="K34" s="2"/>
      <c r="L34" s="42" t="s">
        <v>8</v>
      </c>
      <c r="M34" s="164">
        <f>+AVERAGE('[1]10.PRECIO DEL VINO DE TRASLADO'!W436:W447)</f>
        <v>4568.3081857806146</v>
      </c>
      <c r="N34" s="164">
        <f>+(SUM(C24:C34)+SUM(B35))/12</f>
        <v>6500.3067987581089</v>
      </c>
      <c r="O34" s="164">
        <f t="shared" ref="O34" si="71">+(SUM(D24:D34)+SUM(C35))/12</f>
        <v>5019.6619033156458</v>
      </c>
      <c r="P34" s="164">
        <f>+(SUM(E24:E34)+SUM(D35))/12</f>
        <v>3206.5003591275818</v>
      </c>
      <c r="Q34" s="164">
        <f>+(SUM(F24:F34)+SUM(E35))/12</f>
        <v>3191.3926461219021</v>
      </c>
      <c r="R34" s="164">
        <f>+(SUM(G24:G34)+SUM(F35))/12</f>
        <v>5885.8694577435308</v>
      </c>
      <c r="S34" s="165">
        <f>+(SUM(H24:H34)+SUM(G35))/12</f>
        <v>7103.1183807535526</v>
      </c>
      <c r="T34" s="166">
        <f t="shared" ref="T34" si="72">+(SUM(I24:I34)+SUM(H35))/12</f>
        <v>8802.0610729517266</v>
      </c>
      <c r="U34" s="78">
        <f t="shared" si="46"/>
        <v>0.23918265205907163</v>
      </c>
      <c r="V34" s="7">
        <f t="shared" si="47"/>
        <v>0.1188760616680522</v>
      </c>
    </row>
    <row r="35" spans="1:22" x14ac:dyDescent="0.25">
      <c r="A35" s="42" t="s">
        <v>9</v>
      </c>
      <c r="B35" s="164">
        <f>+'[1]10.PRECIO DEL VINO DE TRASLADO'!W448</f>
        <v>6957.0713843714639</v>
      </c>
      <c r="C35" s="164">
        <f>+'[1]10.PRECIO DEL VINO DE TRASLADO'!W460</f>
        <v>5817.8675446589386</v>
      </c>
      <c r="D35" s="164">
        <f>+'[1]10.PRECIO DEL VINO DE TRASLADO'!W472</f>
        <v>4252.0095369818619</v>
      </c>
      <c r="E35" s="164">
        <f>+'[1]10.PRECIO DEL VINO DE TRASLADO'!W484</f>
        <v>2596.6447473091903</v>
      </c>
      <c r="F35" s="164">
        <f>+'[1]10.PRECIO DEL VINO DE TRASLADO'!W496</f>
        <v>5076.9680879303251</v>
      </c>
      <c r="G35" s="164">
        <f>+'[1]10.PRECIO DEL VINO DE TRASLADO'!W508</f>
        <v>3476.1874757057317</v>
      </c>
      <c r="H35" s="165">
        <f>+'[1]10.PRECIO DEL VINO DE TRASLADO'!W520</f>
        <v>6191.26</v>
      </c>
      <c r="I35" s="166"/>
      <c r="J35" s="7"/>
      <c r="K35" s="2"/>
      <c r="L35" s="42" t="s">
        <v>9</v>
      </c>
      <c r="M35" s="164">
        <f>+AVERAGE('[1]10.PRECIO DEL VINO DE TRASLADO'!W437:W448)</f>
        <v>4928.924114356837</v>
      </c>
      <c r="N35" s="164">
        <f>+(SUM(C24:C35))/12</f>
        <v>6405.3731454487315</v>
      </c>
      <c r="O35" s="164">
        <f t="shared" ref="O35" si="73">+(SUM(D24:D35))/12</f>
        <v>4889.173736009222</v>
      </c>
      <c r="P35" s="164">
        <f>+(SUM(E24:E35))/12</f>
        <v>3068.5532933215259</v>
      </c>
      <c r="Q35" s="164">
        <f>+(SUM(F24:F35))/12</f>
        <v>3398.0862578403303</v>
      </c>
      <c r="R35" s="164">
        <f>+(SUM(G24:G35))/12</f>
        <v>5752.4710733914826</v>
      </c>
      <c r="S35" s="165">
        <f>+(SUM(H24:H35))/12</f>
        <v>7329.3744244447407</v>
      </c>
      <c r="T35" s="166"/>
      <c r="U35" s="78"/>
      <c r="V35" s="7"/>
    </row>
    <row r="36" spans="1:22" ht="25.5" x14ac:dyDescent="0.25">
      <c r="A36" s="53" t="s">
        <v>14</v>
      </c>
      <c r="B36" s="223">
        <f>AVERAGE(B24:B35)</f>
        <v>4928.924114356837</v>
      </c>
      <c r="C36" s="223">
        <f t="shared" ref="C36" si="74">AVERAGE(C24:C35)</f>
        <v>6405.3731454487315</v>
      </c>
      <c r="D36" s="223">
        <f t="shared" ref="D36" si="75">AVERAGE(D24:D35)</f>
        <v>4889.173736009222</v>
      </c>
      <c r="E36" s="223">
        <f t="shared" ref="E36" si="76">AVERAGE(E24:E35)</f>
        <v>3068.5532933215259</v>
      </c>
      <c r="F36" s="223">
        <f t="shared" ref="F36" si="77">AVERAGE(F24:F35)</f>
        <v>3398.0862578403303</v>
      </c>
      <c r="G36" s="223">
        <f t="shared" ref="G36:I36" si="78">AVERAGE(G24:G35)</f>
        <v>5752.4710733914826</v>
      </c>
      <c r="H36" s="224">
        <f t="shared" si="78"/>
        <v>7329.3744244447407</v>
      </c>
      <c r="I36" s="224">
        <f t="shared" si="78"/>
        <v>9039.4066250382475</v>
      </c>
      <c r="J36" s="170"/>
      <c r="K36" s="3"/>
      <c r="L36" s="43" t="s">
        <v>14</v>
      </c>
      <c r="M36" s="167">
        <f t="shared" ref="M36" si="79">+AVERAGE(M24:M35)</f>
        <v>3871.3335653293962</v>
      </c>
      <c r="N36" s="167">
        <f>+AVERAGE(N24:N35)</f>
        <v>5928.1137631557767</v>
      </c>
      <c r="O36" s="167">
        <f t="shared" ref="O36" si="80">+AVERAGE(O24:O35)</f>
        <v>5786.130442751888</v>
      </c>
      <c r="P36" s="167">
        <f t="shared" ref="P36" si="81">+AVERAGE(P24:P35)</f>
        <v>3875.2575987715368</v>
      </c>
      <c r="Q36" s="167">
        <f t="shared" ref="Q36:T36" si="82">+AVERAGE(Q24:Q35)</f>
        <v>3021.2239423216101</v>
      </c>
      <c r="R36" s="167">
        <f t="shared" si="82"/>
        <v>5024.6597667232127</v>
      </c>
      <c r="S36" s="168">
        <f t="shared" si="82"/>
        <v>6251.8744463933444</v>
      </c>
      <c r="T36" s="169">
        <f t="shared" si="82"/>
        <v>8327.6699468467068</v>
      </c>
      <c r="U36" s="79">
        <f>+T36/S36-1</f>
        <v>0.33202770117222546</v>
      </c>
      <c r="V36" s="75">
        <f>+POWER(T36/O36,0.2)-1</f>
        <v>7.5541213801021412E-2</v>
      </c>
    </row>
    <row r="37" spans="1:22" ht="26.25" thickBot="1" x14ac:dyDescent="0.3">
      <c r="A37" s="45" t="s">
        <v>12</v>
      </c>
      <c r="B37" s="49"/>
      <c r="C37" s="50">
        <f t="shared" ref="C37:H37" si="83">+C36/B36-1</f>
        <v>0.29954793314657335</v>
      </c>
      <c r="D37" s="50">
        <f t="shared" si="83"/>
        <v>-0.23670742906161968</v>
      </c>
      <c r="E37" s="50">
        <f t="shared" si="83"/>
        <v>-0.3723779397076149</v>
      </c>
      <c r="F37" s="50">
        <f t="shared" si="83"/>
        <v>0.1073903344732543</v>
      </c>
      <c r="G37" s="50">
        <f t="shared" si="83"/>
        <v>0.69285610690986177</v>
      </c>
      <c r="H37" s="70">
        <f t="shared" si="83"/>
        <v>0.27412625477550878</v>
      </c>
      <c r="I37" s="70">
        <f t="shared" ref="I37" si="84">+I36/H36-1</f>
        <v>0.23331216302584457</v>
      </c>
      <c r="J37" s="52"/>
      <c r="K37" s="2"/>
      <c r="L37" s="45" t="s">
        <v>12</v>
      </c>
      <c r="M37" s="49"/>
      <c r="N37" s="50">
        <f t="shared" ref="N37:Q37" si="85">+N36/M36-1</f>
        <v>0.53128467571132099</v>
      </c>
      <c r="O37" s="50">
        <f t="shared" si="85"/>
        <v>-2.3950842726119581E-2</v>
      </c>
      <c r="P37" s="50">
        <f t="shared" si="85"/>
        <v>-0.33025056432560107</v>
      </c>
      <c r="Q37" s="50">
        <f t="shared" si="85"/>
        <v>-0.22038113201059373</v>
      </c>
      <c r="R37" s="50">
        <f t="shared" ref="R37" si="86">+R36/Q36-1</f>
        <v>0.66312059703263682</v>
      </c>
      <c r="S37" s="70">
        <f t="shared" ref="S37" si="87">+S36/R36-1</f>
        <v>0.24423836371919139</v>
      </c>
      <c r="T37" s="73">
        <f t="shared" ref="T37" si="88">+T36/S36-1</f>
        <v>0.33202770117222546</v>
      </c>
      <c r="U37" s="51"/>
      <c r="V37" s="52"/>
    </row>
    <row r="38" spans="1:22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2" ht="15.75" thickBot="1" x14ac:dyDescent="0.3">
      <c r="A39" s="274" t="s">
        <v>287</v>
      </c>
      <c r="B39" s="275"/>
      <c r="C39" s="275"/>
      <c r="D39" s="275"/>
      <c r="E39" s="275"/>
      <c r="F39" s="275"/>
      <c r="G39" s="275"/>
      <c r="H39" s="275"/>
      <c r="I39" s="275"/>
      <c r="J39" s="276"/>
      <c r="K39" s="2"/>
      <c r="L39" s="274" t="s">
        <v>288</v>
      </c>
      <c r="M39" s="275"/>
      <c r="N39" s="275"/>
      <c r="O39" s="275"/>
      <c r="P39" s="275"/>
      <c r="Q39" s="275"/>
      <c r="R39" s="275"/>
      <c r="S39" s="275"/>
      <c r="T39" s="275"/>
      <c r="U39" s="275"/>
      <c r="V39" s="276"/>
    </row>
    <row r="40" spans="1:22" ht="38.25" x14ac:dyDescent="0.25">
      <c r="A40" s="38"/>
      <c r="B40" s="39">
        <v>2016</v>
      </c>
      <c r="C40" s="39">
        <f>+B40+1</f>
        <v>2017</v>
      </c>
      <c r="D40" s="39">
        <f t="shared" ref="D40:G40" si="89">+C40+1</f>
        <v>2018</v>
      </c>
      <c r="E40" s="39">
        <f t="shared" si="89"/>
        <v>2019</v>
      </c>
      <c r="F40" s="39">
        <f t="shared" si="89"/>
        <v>2020</v>
      </c>
      <c r="G40" s="39">
        <f t="shared" si="89"/>
        <v>2021</v>
      </c>
      <c r="H40" s="198">
        <v>2022</v>
      </c>
      <c r="I40" s="40">
        <v>2023</v>
      </c>
      <c r="J40" s="41" t="s">
        <v>16</v>
      </c>
      <c r="K40" s="2"/>
      <c r="L40" s="65"/>
      <c r="M40" s="64">
        <v>2016</v>
      </c>
      <c r="N40" s="64">
        <f>+M40+1</f>
        <v>2017</v>
      </c>
      <c r="O40" s="64">
        <f t="shared" ref="O40:P40" si="90">+N40+1</f>
        <v>2018</v>
      </c>
      <c r="P40" s="64">
        <f t="shared" si="90"/>
        <v>2019</v>
      </c>
      <c r="Q40" s="64">
        <f t="shared" ref="Q40" si="91">+P40+1</f>
        <v>2020</v>
      </c>
      <c r="R40" s="64">
        <f t="shared" ref="R40" si="92">+Q40+1</f>
        <v>2021</v>
      </c>
      <c r="S40" s="66">
        <v>2022</v>
      </c>
      <c r="T40" s="71">
        <v>2023</v>
      </c>
      <c r="U40" s="77" t="s">
        <v>16</v>
      </c>
      <c r="V40" s="74" t="s">
        <v>21</v>
      </c>
    </row>
    <row r="41" spans="1:22" x14ac:dyDescent="0.25">
      <c r="A41" s="42" t="s">
        <v>10</v>
      </c>
      <c r="B41" s="164">
        <f>+'[1]10.PRECIO DEL VINO DE TRASLADO'!X437</f>
        <v>2511.1767587910758</v>
      </c>
      <c r="C41" s="164">
        <f>+'[1]10.PRECIO DEL VINO DE TRASLADO'!X449</f>
        <v>4263.9975721367146</v>
      </c>
      <c r="D41" s="164">
        <f>+'[1]10.PRECIO DEL VINO DE TRASLADO'!X461</f>
        <v>5423.8052602502967</v>
      </c>
      <c r="E41" s="164">
        <f>+'[1]10.PRECIO DEL VINO DE TRASLADO'!X473</f>
        <v>3784.57587825767</v>
      </c>
      <c r="F41" s="164">
        <f>+'[1]10.PRECIO DEL VINO DE TRASLADO'!X485</f>
        <v>2724.4739847465039</v>
      </c>
      <c r="G41" s="164">
        <f>+'[1]10.PRECIO DEL VINO DE TRASLADO'!X497</f>
        <v>5002.6022627851735</v>
      </c>
      <c r="H41" s="165">
        <f>+'[1]10.PRECIO DEL VINO DE TRASLADO'!X509</f>
        <v>6854.0855739570106</v>
      </c>
      <c r="I41" s="166">
        <f>+'[1]10.PRECIO DEL VINO DE TRASLADO'!X521</f>
        <v>5150.2169811320746</v>
      </c>
      <c r="J41" s="7">
        <f t="shared" ref="J41:J46" si="93">+I41/H41-1</f>
        <v>-0.24859167199473065</v>
      </c>
      <c r="K41" s="2"/>
      <c r="L41" s="42" t="s">
        <v>10</v>
      </c>
      <c r="M41" s="164">
        <f>+AVERAGE('[1]10.PRECIO DEL VINO DE TRASLADO'!X426:X437)</f>
        <v>3215.045074894475</v>
      </c>
      <c r="N41" s="164">
        <f>+(SUM(C41)+SUM(B42:B52))/12</f>
        <v>3839.3130723167687</v>
      </c>
      <c r="O41" s="164">
        <f t="shared" ref="O41" si="94">+(SUM(D41)+SUM(C42:C52))/12</f>
        <v>5920.7676050838918</v>
      </c>
      <c r="P41" s="164">
        <f t="shared" ref="P41:Q41" si="95">+(SUM(E41)+SUM(D42:D52))/12</f>
        <v>4723.4447608414157</v>
      </c>
      <c r="Q41" s="164">
        <f t="shared" si="95"/>
        <v>3001.3009238718605</v>
      </c>
      <c r="R41" s="164">
        <f>+(SUM(G41)+SUM(F42:F52))/12</f>
        <v>3851.5201896757062</v>
      </c>
      <c r="S41" s="165">
        <f>+(SUM(H41)+SUM(G42:G52))/12</f>
        <v>6675.0245326550903</v>
      </c>
      <c r="T41" s="166">
        <f>+(SUM(I41)+SUM(H42:H52))/12</f>
        <v>6159.8072521046261</v>
      </c>
      <c r="U41" s="78">
        <f t="shared" ref="U41:U51" si="96">+T41/S41-1</f>
        <v>-7.7185825764377936E-2</v>
      </c>
      <c r="V41" s="7">
        <f t="shared" ref="V41:V51" si="97">+POWER(T41/O41,0.2)-1</f>
        <v>7.9472900454660156E-3</v>
      </c>
    </row>
    <row r="42" spans="1:22" x14ac:dyDescent="0.25">
      <c r="A42" s="42" t="s">
        <v>11</v>
      </c>
      <c r="B42" s="164">
        <f>+'[1]10.PRECIO DEL VINO DE TRASLADO'!X438</f>
        <v>2929.5353514857602</v>
      </c>
      <c r="C42" s="164">
        <f>+'[1]10.PRECIO DEL VINO DE TRASLADO'!X450</f>
        <v>4305.2276969459153</v>
      </c>
      <c r="D42" s="164">
        <f>+'[1]10.PRECIO DEL VINO DE TRASLADO'!X462</f>
        <v>6114.6631379126657</v>
      </c>
      <c r="E42" s="164">
        <f>+'[1]10.PRECIO DEL VINO DE TRASLADO'!X474</f>
        <v>3537.4489979095156</v>
      </c>
      <c r="F42" s="164">
        <f>+'[1]10.PRECIO DEL VINO DE TRASLADO'!X486</f>
        <v>2894.8690318125291</v>
      </c>
      <c r="G42" s="164">
        <f>+'[1]10.PRECIO DEL VINO DE TRASLADO'!X498</f>
        <v>5753.6606366643637</v>
      </c>
      <c r="H42" s="165">
        <f>+'[1]10.PRECIO DEL VINO DE TRASLADO'!X510</f>
        <v>6360.3900377631253</v>
      </c>
      <c r="I42" s="166">
        <f>+'[1]10.PRECIO DEL VINO DE TRASLADO'!X522</f>
        <v>5534.0516855942051</v>
      </c>
      <c r="J42" s="7">
        <f t="shared" si="93"/>
        <v>-0.12991944633312669</v>
      </c>
      <c r="K42" s="2"/>
      <c r="L42" s="42" t="s">
        <v>11</v>
      </c>
      <c r="M42" s="164">
        <f>+AVERAGE('[1]10.PRECIO DEL VINO DE TRASLADO'!X427:X438)</f>
        <v>3178.4067340027218</v>
      </c>
      <c r="N42" s="164">
        <f>+(SUM(C41:C42)+SUM(B43:B52))/12</f>
        <v>3953.9541011051151</v>
      </c>
      <c r="O42" s="164">
        <f t="shared" ref="O42:Q42" si="98">+(SUM(D41:D42)+SUM(C43:C52))/12</f>
        <v>6071.5538918311213</v>
      </c>
      <c r="P42" s="164">
        <f t="shared" si="98"/>
        <v>4508.6769158411535</v>
      </c>
      <c r="Q42" s="164">
        <f t="shared" si="98"/>
        <v>2947.7525933637785</v>
      </c>
      <c r="R42" s="164">
        <f>+(SUM(G41:G42)+SUM(F43:F52))/12</f>
        <v>4089.7528234133592</v>
      </c>
      <c r="S42" s="165">
        <f>+(SUM(H41:H42)+SUM(G43:G52))/12</f>
        <v>6725.5853160799879</v>
      </c>
      <c r="T42" s="166">
        <f t="shared" ref="T42" si="99">+(SUM(I41:I42)+SUM(H43:H52))/12</f>
        <v>6090.9457227572157</v>
      </c>
      <c r="U42" s="78">
        <f t="shared" si="96"/>
        <v>-9.4361986875020731E-2</v>
      </c>
      <c r="V42" s="7">
        <f t="shared" si="97"/>
        <v>6.3796202907084876E-4</v>
      </c>
    </row>
    <row r="43" spans="1:22" x14ac:dyDescent="0.25">
      <c r="A43" s="42" t="s">
        <v>0</v>
      </c>
      <c r="B43" s="164">
        <f>+'[1]10.PRECIO DEL VINO DE TRASLADO'!X439</f>
        <v>3084.2404622935574</v>
      </c>
      <c r="C43" s="164">
        <f>+'[1]10.PRECIO DEL VINO DE TRASLADO'!X451</f>
        <v>4799.652031169966</v>
      </c>
      <c r="D43" s="164">
        <f>+'[1]10.PRECIO DEL VINO DE TRASLADO'!X463</f>
        <v>5555.6044659471336</v>
      </c>
      <c r="E43" s="164">
        <f>+'[1]10.PRECIO DEL VINO DE TRASLADO'!X475</f>
        <v>3527.1849500731191</v>
      </c>
      <c r="F43" s="164">
        <f>+'[1]10.PRECIO DEL VINO DE TRASLADO'!X487</f>
        <v>2976.3643407077811</v>
      </c>
      <c r="G43" s="164">
        <f>+'[1]10.PRECIO DEL VINO DE TRASLADO'!X499</f>
        <v>4845.7730684456355</v>
      </c>
      <c r="H43" s="165">
        <f>+'[1]10.PRECIO DEL VINO DE TRASLADO'!X511</f>
        <v>7434.02479405551</v>
      </c>
      <c r="I43" s="166">
        <f>+'[1]10.PRECIO DEL VINO DE TRASLADO'!X523</f>
        <v>8201.9805396687898</v>
      </c>
      <c r="J43" s="7">
        <f t="shared" si="93"/>
        <v>0.10330282274917391</v>
      </c>
      <c r="K43" s="2"/>
      <c r="L43" s="42" t="s">
        <v>0</v>
      </c>
      <c r="M43" s="164">
        <f>+AVERAGE('[1]10.PRECIO DEL VINO DE TRASLADO'!X428:X439)</f>
        <v>3142.4647031906243</v>
      </c>
      <c r="N43" s="164">
        <f>+(SUM(C41:C43)+SUM(B44:B52))/12</f>
        <v>4096.9050651781499</v>
      </c>
      <c r="O43" s="164">
        <f t="shared" ref="O43" si="100">+(SUM(D41:D43)+SUM(C44:C52))/12</f>
        <v>6134.5499280625518</v>
      </c>
      <c r="P43" s="164">
        <f>+(SUM(E41:E43)+SUM(D44:D52))/12</f>
        <v>4339.6419561849862</v>
      </c>
      <c r="Q43" s="164">
        <f>+(SUM(F41:F43)+SUM(E44:E52))/12</f>
        <v>2901.8508759166666</v>
      </c>
      <c r="R43" s="164">
        <f>+(SUM(G41:G43)+SUM(F44:F52))/12</f>
        <v>4245.5368840581805</v>
      </c>
      <c r="S43" s="165">
        <f>+(SUM(H41:H43)+SUM(G44:G52))/12</f>
        <v>6941.27295988081</v>
      </c>
      <c r="T43" s="166">
        <f t="shared" ref="T43" si="101">+(SUM(I41:I43)+SUM(H44:H52))/12</f>
        <v>6154.9420348916547</v>
      </c>
      <c r="U43" s="78">
        <f t="shared" si="96"/>
        <v>-0.11328338901725854</v>
      </c>
      <c r="V43" s="7">
        <f t="shared" si="97"/>
        <v>6.6394589755636169E-4</v>
      </c>
    </row>
    <row r="44" spans="1:22" x14ac:dyDescent="0.25">
      <c r="A44" s="42" t="s">
        <v>1</v>
      </c>
      <c r="B44" s="164">
        <f>+'[1]10.PRECIO DEL VINO DE TRASLADO'!X440</f>
        <v>3679.6542702487545</v>
      </c>
      <c r="C44" s="164">
        <f>+'[1]10.PRECIO DEL VINO DE TRASLADO'!X452</f>
        <v>6074.2559806743129</v>
      </c>
      <c r="D44" s="164">
        <f>+'[1]10.PRECIO DEL VINO DE TRASLADO'!X464</f>
        <v>5164.9337016925074</v>
      </c>
      <c r="E44" s="164">
        <f>+'[1]10.PRECIO DEL VINO DE TRASLADO'!X476</f>
        <v>3243.3435363272988</v>
      </c>
      <c r="F44" s="164">
        <f>+'[1]10.PRECIO DEL VINO DE TRASLADO'!X488</f>
        <v>2184.1232700776354</v>
      </c>
      <c r="G44" s="164">
        <f>+'[1]10.PRECIO DEL VINO DE TRASLADO'!X500</f>
        <v>7715.4362087252166</v>
      </c>
      <c r="H44" s="165">
        <f>+'[1]10.PRECIO DEL VINO DE TRASLADO'!X512</f>
        <v>8221.424688052588</v>
      </c>
      <c r="I44" s="166">
        <f>+'[1]10.PRECIO DEL VINO DE TRASLADO'!X524</f>
        <v>12850.162264373479</v>
      </c>
      <c r="J44" s="7">
        <f t="shared" si="93"/>
        <v>0.56300918051921012</v>
      </c>
      <c r="K44" s="2"/>
      <c r="L44" s="42" t="s">
        <v>1</v>
      </c>
      <c r="M44" s="164">
        <f>+AVERAGE('[1]10.PRECIO DEL VINO DE TRASLADO'!X429:X440)</f>
        <v>3181.3308026221525</v>
      </c>
      <c r="N44" s="164">
        <f>+(SUM(C41:C44)+SUM(B45:B52))/12</f>
        <v>4296.4552077136123</v>
      </c>
      <c r="O44" s="164">
        <f t="shared" ref="O44" si="102">+(SUM(D41:D44)+SUM(C45:C52))/12</f>
        <v>6058.773071480734</v>
      </c>
      <c r="P44" s="164">
        <f>+(SUM(E41:E44)+SUM(D45:D52))/12</f>
        <v>4179.5094424045519</v>
      </c>
      <c r="Q44" s="164">
        <f>+(SUM(F41:F44)+SUM(E45:E52))/12</f>
        <v>2813.5825203958616</v>
      </c>
      <c r="R44" s="164">
        <f>+(SUM(G41:G44)+SUM(F45:F52))/12</f>
        <v>4706.4796289454789</v>
      </c>
      <c r="S44" s="165">
        <f>+(SUM(H41:H44)+SUM(G45:G52))/12</f>
        <v>6983.4386664914246</v>
      </c>
      <c r="T44" s="166">
        <f t="shared" ref="T44" si="103">+(SUM(I41:I44)+SUM(H45:H52))/12</f>
        <v>6540.6701662517298</v>
      </c>
      <c r="U44" s="78">
        <f t="shared" si="96"/>
        <v>-6.3402647518653987E-2</v>
      </c>
      <c r="V44" s="7">
        <f t="shared" si="97"/>
        <v>1.5424207086752739E-2</v>
      </c>
    </row>
    <row r="45" spans="1:22" x14ac:dyDescent="0.25">
      <c r="A45" s="42" t="s">
        <v>2</v>
      </c>
      <c r="B45" s="164">
        <f>+'[1]10.PRECIO DEL VINO DE TRASLADO'!X441</f>
        <v>3861.9028062540201</v>
      </c>
      <c r="C45" s="164">
        <f>+'[1]10.PRECIO DEL VINO DE TRASLADO'!X453</f>
        <v>7376.5999443320379</v>
      </c>
      <c r="D45" s="164">
        <f>+'[1]10.PRECIO DEL VINO DE TRASLADO'!X465</f>
        <v>5148.0834030563756</v>
      </c>
      <c r="E45" s="164">
        <f>+'[1]10.PRECIO DEL VINO DE TRASLADO'!X477</f>
        <v>2856.7832489820498</v>
      </c>
      <c r="F45" s="164">
        <f>+'[1]10.PRECIO DEL VINO DE TRASLADO'!X489</f>
        <v>3849.4593779861011</v>
      </c>
      <c r="G45" s="164">
        <f>+'[1]10.PRECIO DEL VINO DE TRASLADO'!X501</f>
        <v>9319.3393919590908</v>
      </c>
      <c r="H45" s="165">
        <f>+'[1]10.PRECIO DEL VINO DE TRASLADO'!X513</f>
        <v>7205.9753662625226</v>
      </c>
      <c r="I45" s="166">
        <f>+'[1]10.PRECIO DEL VINO DE TRASLADO'!X525</f>
        <v>9476.4594790985411</v>
      </c>
      <c r="J45" s="7">
        <f t="shared" si="93"/>
        <v>0.31508352408004914</v>
      </c>
      <c r="K45" s="2"/>
      <c r="L45" s="42" t="s">
        <v>2</v>
      </c>
      <c r="M45" s="164">
        <f>+AVERAGE('[1]10.PRECIO DEL VINO DE TRASLADO'!X430:X441)</f>
        <v>3245.6641497801902</v>
      </c>
      <c r="N45" s="164">
        <f>+(SUM(C41:C45)+SUM(B46:B52))/12</f>
        <v>4589.3466358867809</v>
      </c>
      <c r="O45" s="164">
        <f t="shared" ref="O45" si="104">+(SUM(D41:D45)+SUM(C46:C52))/12</f>
        <v>5873.0633597077613</v>
      </c>
      <c r="P45" s="164">
        <f>+(SUM(E41:E45)+SUM(D46:D52))/12</f>
        <v>3988.5677628983581</v>
      </c>
      <c r="Q45" s="164">
        <f>+(SUM(F41:F45)+SUM(E46:E52))/12</f>
        <v>2896.305531146199</v>
      </c>
      <c r="R45" s="164">
        <f>+(SUM(G41:G45)+SUM(F46:F52))/12</f>
        <v>5162.3029634432278</v>
      </c>
      <c r="S45" s="165">
        <f>+(SUM(H41:H45)+SUM(G46:G52))/12</f>
        <v>6807.3249976833758</v>
      </c>
      <c r="T45" s="166">
        <f t="shared" ref="T45" si="105">+(SUM(I41:I45)+SUM(H46:H52))/12</f>
        <v>6729.8771756547312</v>
      </c>
      <c r="U45" s="78">
        <f t="shared" si="96"/>
        <v>-1.1377130084871956E-2</v>
      </c>
      <c r="V45" s="7">
        <f t="shared" si="97"/>
        <v>2.761039878135807E-2</v>
      </c>
    </row>
    <row r="46" spans="1:22" x14ac:dyDescent="0.25">
      <c r="A46" s="42" t="s">
        <v>3</v>
      </c>
      <c r="B46" s="164">
        <f>+'[1]10.PRECIO DEL VINO DE TRASLADO'!X442</f>
        <v>3297.5957953327515</v>
      </c>
      <c r="C46" s="164">
        <f>+'[1]10.PRECIO DEL VINO DE TRASLADO'!X454</f>
        <v>6005.7565169324453</v>
      </c>
      <c r="D46" s="164">
        <f>+'[1]10.PRECIO DEL VINO DE TRASLADO'!X466</f>
        <v>5302.9851199889154</v>
      </c>
      <c r="E46" s="164">
        <f>+'[1]10.PRECIO DEL VINO DE TRASLADO'!X478</f>
        <v>3123.3504073554645</v>
      </c>
      <c r="F46" s="164">
        <f>+'[1]10.PRECIO DEL VINO DE TRASLADO'!X490</f>
        <v>3934.692468319573</v>
      </c>
      <c r="G46" s="164">
        <f>+'[1]10.PRECIO DEL VINO DE TRASLADO'!X502</f>
        <v>8577.7431305445843</v>
      </c>
      <c r="H46" s="165">
        <f>+'[1]10.PRECIO DEL VINO DE TRASLADO'!X514</f>
        <v>6808.6182787427424</v>
      </c>
      <c r="I46" s="166">
        <f>+'[1]10.PRECIO DEL VINO DE TRASLADO'!X526</f>
        <v>7791.5381404327645</v>
      </c>
      <c r="J46" s="7">
        <f t="shared" si="93"/>
        <v>0.14436407233444215</v>
      </c>
      <c r="K46" s="2"/>
      <c r="L46" s="42" t="s">
        <v>3</v>
      </c>
      <c r="M46" s="164">
        <f>+AVERAGE('[1]10.PRECIO DEL VINO DE TRASLADO'!X431:X442)</f>
        <v>3262.6588387621377</v>
      </c>
      <c r="N46" s="164">
        <f>+(SUM(C41:C46)+SUM(B47:B52))/12</f>
        <v>4815.0266960200888</v>
      </c>
      <c r="O46" s="164">
        <f t="shared" ref="O46" si="106">+(SUM(D41:D46)+SUM(C47:C52))/12</f>
        <v>5814.4990766291339</v>
      </c>
      <c r="P46" s="164">
        <f>+(SUM(E41:E46)+SUM(D47:D52))/12</f>
        <v>3806.9315368455705</v>
      </c>
      <c r="Q46" s="164">
        <f>+(SUM(F41:F46)+SUM(E47:E52))/12</f>
        <v>2963.9173695598747</v>
      </c>
      <c r="R46" s="164">
        <f>+(SUM(G41:G46)+SUM(F47:F52))/12</f>
        <v>5549.2238519619787</v>
      </c>
      <c r="S46" s="165">
        <f>+(SUM(H41:H46)+SUM(G47:G52))/12</f>
        <v>6659.8979266998895</v>
      </c>
      <c r="T46" s="166">
        <f t="shared" ref="T46" si="107">+(SUM(I41:I46)+SUM(H47:H52))/12</f>
        <v>6811.7871641288993</v>
      </c>
      <c r="U46" s="78">
        <f t="shared" si="96"/>
        <v>2.2806541346539033E-2</v>
      </c>
      <c r="V46" s="7">
        <f t="shared" si="97"/>
        <v>3.2166484070415446E-2</v>
      </c>
    </row>
    <row r="47" spans="1:22" x14ac:dyDescent="0.25">
      <c r="A47" s="42" t="s">
        <v>4</v>
      </c>
      <c r="B47" s="164">
        <f>+'[1]10.PRECIO DEL VINO DE TRASLADO'!X443</f>
        <v>3847.9941264906083</v>
      </c>
      <c r="C47" s="164">
        <f>+'[1]10.PRECIO DEL VINO DE TRASLADO'!X455</f>
        <v>6472.7567035003549</v>
      </c>
      <c r="D47" s="164">
        <f>+'[1]10.PRECIO DEL VINO DE TRASLADO'!X467</f>
        <v>4858.3487751408074</v>
      </c>
      <c r="E47" s="164">
        <f>+'[1]10.PRECIO DEL VINO DE TRASLADO'!X479</f>
        <v>3161.3982186200219</v>
      </c>
      <c r="F47" s="164">
        <f>+'[1]10.PRECIO DEL VINO DE TRASLADO'!X491</f>
        <v>3582.5025123116325</v>
      </c>
      <c r="G47" s="164">
        <f>+'[1]10.PRECIO DEL VINO DE TRASLADO'!X503</f>
        <v>7243.4936108366219</v>
      </c>
      <c r="H47" s="165">
        <f>+'[1]10.PRECIO DEL VINO DE TRASLADO'!X515</f>
        <v>6292.5095745819872</v>
      </c>
      <c r="I47" s="166">
        <f>+'[1]10.PRECIO DEL VINO DE TRASLADO'!X527</f>
        <v>5480.1303670985499</v>
      </c>
      <c r="J47" s="7">
        <f t="shared" ref="J47" si="108">+I47/H47-1</f>
        <v>-0.1291025778911753</v>
      </c>
      <c r="K47" s="2"/>
      <c r="L47" s="42" t="s">
        <v>4</v>
      </c>
      <c r="M47" s="164">
        <f>+AVERAGE('[1]10.PRECIO DEL VINO DE TRASLADO'!X432:X443)</f>
        <v>3162.9251342890534</v>
      </c>
      <c r="N47" s="164">
        <f>+(SUM(C41:C47)+SUM(B48:B52))/12</f>
        <v>5033.7569107708996</v>
      </c>
      <c r="O47" s="164">
        <f t="shared" ref="O47" si="109">+(SUM(D41:D47)+SUM(C48:C52))/12</f>
        <v>5679.965082599173</v>
      </c>
      <c r="P47" s="164">
        <f>+(SUM(E41:E47)+SUM(D48:D52))/12</f>
        <v>3665.5189904688382</v>
      </c>
      <c r="Q47" s="164">
        <f>+(SUM(F41:F47)+SUM(E48:E52))/12</f>
        <v>2999.0093940341758</v>
      </c>
      <c r="R47" s="164">
        <f>+(SUM(G41:G47)+SUM(F48:F52))/12</f>
        <v>5854.3064435057286</v>
      </c>
      <c r="S47" s="165">
        <f>+(SUM(H41:H47)+SUM(G48:G52))/12</f>
        <v>6580.6492570120026</v>
      </c>
      <c r="T47" s="166">
        <f t="shared" ref="T47" si="110">+(SUM(I41:I47)+SUM(H48:H52))/12</f>
        <v>6744.0888968386134</v>
      </c>
      <c r="U47" s="78">
        <f t="shared" si="96"/>
        <v>2.4836400398100311E-2</v>
      </c>
      <c r="V47" s="7">
        <f t="shared" si="97"/>
        <v>3.4940837646615819E-2</v>
      </c>
    </row>
    <row r="48" spans="1:22" x14ac:dyDescent="0.25">
      <c r="A48" s="42" t="s">
        <v>5</v>
      </c>
      <c r="B48" s="164">
        <f>+'[1]10.PRECIO DEL VINO DE TRASLADO'!X444</f>
        <v>3747.4008505897223</v>
      </c>
      <c r="C48" s="164">
        <f>+'[1]10.PRECIO DEL VINO DE TRASLADO'!X456</f>
        <v>6055.937559267818</v>
      </c>
      <c r="D48" s="164">
        <f>+'[1]10.PRECIO DEL VINO DE TRASLADO'!X468</f>
        <v>4270.4484006210305</v>
      </c>
      <c r="E48" s="164">
        <f>+'[1]10.PRECIO DEL VINO DE TRASLADO'!X480</f>
        <v>2823.7103451765001</v>
      </c>
      <c r="F48" s="164">
        <f>+'[1]10.PRECIO DEL VINO DE TRASLADO'!X492</f>
        <v>3666.0111737062471</v>
      </c>
      <c r="G48" s="164">
        <f>+'[1]10.PRECIO DEL VINO DE TRASLADO'!X504</f>
        <v>7382.3014896012546</v>
      </c>
      <c r="H48" s="165">
        <f>+'[1]10.PRECIO DEL VINO DE TRASLADO'!X516</f>
        <v>6950.9037940056878</v>
      </c>
      <c r="I48" s="166">
        <f>+'[1]10.PRECIO DEL VINO DE TRASLADO'!X528</f>
        <v>8243.7160634417651</v>
      </c>
      <c r="J48" s="7">
        <f t="shared" ref="J48:J50" si="111">+I48/H48-1</f>
        <v>0.18599196705196408</v>
      </c>
      <c r="K48" s="2"/>
      <c r="L48" s="42" t="s">
        <v>5</v>
      </c>
      <c r="M48" s="164">
        <f>+AVERAGE('[1]10.PRECIO DEL VINO DE TRASLADO'!X433:X444)</f>
        <v>3221.0025394566051</v>
      </c>
      <c r="N48" s="164">
        <f>+(SUM(C41:C48)+SUM(B49:B52))/12</f>
        <v>5226.1349698274089</v>
      </c>
      <c r="O48" s="164">
        <f t="shared" ref="O48" si="112">+(SUM(D41:D48)+SUM(C49:C52))/12</f>
        <v>5531.1743193786069</v>
      </c>
      <c r="P48" s="164">
        <f>+(SUM(E41:E48)+SUM(D49:D52))/12</f>
        <v>3544.9574858484611</v>
      </c>
      <c r="Q48" s="164">
        <f>+(SUM(F41:F48)+SUM(E49:E52))/12</f>
        <v>3069.2011297449876</v>
      </c>
      <c r="R48" s="164">
        <f>+(SUM(G41:G48)+SUM(F49:F52))/12</f>
        <v>6163.9973031636446</v>
      </c>
      <c r="S48" s="165">
        <f>+(SUM(H41:H48)+SUM(G49:G52))/12</f>
        <v>6544.6994490457064</v>
      </c>
      <c r="T48" s="166">
        <f t="shared" ref="T48" si="113">+(SUM(I41:I48)+SUM(H49:H52))/12</f>
        <v>6851.8232526249531</v>
      </c>
      <c r="U48" s="78">
        <f t="shared" si="96"/>
        <v>4.692710581599413E-2</v>
      </c>
      <c r="V48" s="7">
        <f t="shared" si="97"/>
        <v>4.3753058588846816E-2</v>
      </c>
    </row>
    <row r="49" spans="1:22" x14ac:dyDescent="0.25">
      <c r="A49" s="42" t="s">
        <v>6</v>
      </c>
      <c r="B49" s="164">
        <f>+'[1]10.PRECIO DEL VINO DE TRASLADO'!X445</f>
        <v>3824.0268322399029</v>
      </c>
      <c r="C49" s="164">
        <f>+'[1]10.PRECIO DEL VINO DE TRASLADO'!X457</f>
        <v>6457.5921649788279</v>
      </c>
      <c r="D49" s="164">
        <f>+'[1]10.PRECIO DEL VINO DE TRASLADO'!X469</f>
        <v>4079.1424543281578</v>
      </c>
      <c r="E49" s="164">
        <f>+'[1]10.PRECIO DEL VINO DE TRASLADO'!X481</f>
        <v>2782.5876760127098</v>
      </c>
      <c r="F49" s="164">
        <f>+'[1]10.PRECIO DEL VINO DE TRASLADO'!X493</f>
        <v>4678.0799219762011</v>
      </c>
      <c r="G49" s="164">
        <f>+'[1]10.PRECIO DEL VINO DE TRASLADO'!X505</f>
        <v>6326.154692288892</v>
      </c>
      <c r="H49" s="165">
        <f>+'[1]10.PRECIO DEL VINO DE TRASLADO'!X517</f>
        <v>5958.2030865792594</v>
      </c>
      <c r="I49" s="166">
        <f>+'[1]10.PRECIO DEL VINO DE TRASLADO'!X529</f>
        <v>7255.539960412284</v>
      </c>
      <c r="J49" s="7">
        <f t="shared" si="111"/>
        <v>0.21773961964392452</v>
      </c>
      <c r="K49" s="2"/>
      <c r="L49" s="42" t="s">
        <v>6</v>
      </c>
      <c r="M49" s="164">
        <f>+AVERAGE('[1]10.PRECIO DEL VINO DE TRASLADO'!X434:X445)</f>
        <v>3270.0055942077174</v>
      </c>
      <c r="N49" s="164">
        <f>+(SUM(C41:C49)+SUM(B50:B52))/12</f>
        <v>5445.5987475556522</v>
      </c>
      <c r="O49" s="164">
        <f t="shared" ref="O49" si="114">+(SUM(D41:D49)+SUM(C50:C52))/12</f>
        <v>5332.970176824384</v>
      </c>
      <c r="P49" s="164">
        <f>+(SUM(E41:E49)+SUM(D50:D52))/12</f>
        <v>3436.911254322174</v>
      </c>
      <c r="Q49" s="164">
        <f>+(SUM(F41:F49)+SUM(E50:E52))/12</f>
        <v>3227.1588169086122</v>
      </c>
      <c r="R49" s="164">
        <f>+(SUM(G41:G49)+SUM(F50:F52))/12</f>
        <v>6301.33686735637</v>
      </c>
      <c r="S49" s="165">
        <f>+(SUM(H41:H49)+SUM(G50:G52))/12</f>
        <v>6514.03681523657</v>
      </c>
      <c r="T49" s="166">
        <f t="shared" ref="T49" si="115">+(SUM(I41:I49)+SUM(H50:H52))/12</f>
        <v>6959.9346587777045</v>
      </c>
      <c r="U49" s="78">
        <f t="shared" si="96"/>
        <v>6.8451845789106347E-2</v>
      </c>
      <c r="V49" s="7">
        <f t="shared" si="97"/>
        <v>5.4695763338845627E-2</v>
      </c>
    </row>
    <row r="50" spans="1:22" x14ac:dyDescent="0.25">
      <c r="A50" s="42" t="s">
        <v>7</v>
      </c>
      <c r="B50" s="164">
        <f>+'[1]10.PRECIO DEL VINO DE TRASLADO'!X446</f>
        <v>4444.8983818980187</v>
      </c>
      <c r="C50" s="164">
        <f>+'[1]10.PRECIO DEL VINO DE TRASLADO'!X458</f>
        <v>6621.5363008369868</v>
      </c>
      <c r="D50" s="164">
        <f>+'[1]10.PRECIO DEL VINO DE TRASLADO'!X470</f>
        <v>3993.4330559849509</v>
      </c>
      <c r="E50" s="164">
        <f>+'[1]10.PRECIO DEL VINO DE TRASLADO'!X482</f>
        <v>2621.7000767543759</v>
      </c>
      <c r="F50" s="164">
        <f>+'[1]10.PRECIO DEL VINO DE TRASLADO'!X494</f>
        <v>4772.7970396990213</v>
      </c>
      <c r="G50" s="164">
        <f>+'[1]10.PRECIO DEL VINO DE TRASLADO'!X506</f>
        <v>5911.7069745093449</v>
      </c>
      <c r="H50" s="165">
        <f>+'[1]10.PRECIO DEL VINO DE TRASLADO'!X518</f>
        <v>4846.4974040799998</v>
      </c>
      <c r="I50" s="166">
        <f>+'[1]10.PRECIO DEL VINO DE TRASLADO'!X530</f>
        <v>7077.0893875539659</v>
      </c>
      <c r="J50" s="7">
        <f t="shared" si="111"/>
        <v>0.46024825714260231</v>
      </c>
      <c r="K50" s="2"/>
      <c r="L50" s="42" t="s">
        <v>7</v>
      </c>
      <c r="M50" s="164">
        <f>+AVERAGE('[1]10.PRECIO DEL VINO DE TRASLADO'!X435:X446)</f>
        <v>3379.3204857781143</v>
      </c>
      <c r="N50" s="164">
        <f>+(SUM(C41:C50)+SUM(B51:B52))/12</f>
        <v>5626.9852408005654</v>
      </c>
      <c r="O50" s="164">
        <f t="shared" ref="O50" si="116">+(SUM(D41:D50)+SUM(C51:C52))/12</f>
        <v>5113.9615730867145</v>
      </c>
      <c r="P50" s="164">
        <f>+(SUM(E41:E50)+SUM(D51:D52))/12</f>
        <v>3322.6001727196258</v>
      </c>
      <c r="Q50" s="164">
        <f>+(SUM(F41:F50)+SUM(E51:E52))/12</f>
        <v>3406.4168971539989</v>
      </c>
      <c r="R50" s="164">
        <f>+(SUM(G41:G50)+SUM(F51:F52))/12</f>
        <v>6396.2460285905645</v>
      </c>
      <c r="S50" s="165">
        <f>+(SUM(H41:H50)+SUM(G51:G52))/12</f>
        <v>6425.269351034126</v>
      </c>
      <c r="T50" s="166">
        <f t="shared" ref="T50" si="117">+(SUM(I41:I50)+SUM(H51:H52))/12</f>
        <v>7145.8173240672013</v>
      </c>
      <c r="U50" s="78">
        <f t="shared" si="96"/>
        <v>0.1121428431505529</v>
      </c>
      <c r="V50" s="7">
        <f t="shared" si="97"/>
        <v>6.9199851744718988E-2</v>
      </c>
    </row>
    <row r="51" spans="1:22" x14ac:dyDescent="0.25">
      <c r="A51" s="42" t="s">
        <v>8</v>
      </c>
      <c r="B51" s="164">
        <f>+'[1]10.PRECIO DEL VINO DE TRASLADO'!X447</f>
        <v>4351.10882016696</v>
      </c>
      <c r="C51" s="164">
        <f>+'[1]10.PRECIO DEL VINO DE TRASLADO'!X459</f>
        <v>5813.7046837420094</v>
      </c>
      <c r="D51" s="164">
        <f>+'[1]10.PRECIO DEL VINO DE TRASLADO'!X471</f>
        <v>4189.5356593916622</v>
      </c>
      <c r="E51" s="164">
        <f>+'[1]10.PRECIO DEL VINO DE TRASLADO'!X483</f>
        <v>2839.1400265417587</v>
      </c>
      <c r="F51" s="164">
        <f>+'[1]10.PRECIO DEL VINO DE TRASLADO'!X495</f>
        <v>4481.1645712436411</v>
      </c>
      <c r="G51" s="164">
        <f>+'[1]10.PRECIO DEL VINO DE TRASLADO'!X507</f>
        <v>5066.6101045135529</v>
      </c>
      <c r="H51" s="165">
        <f>+'[1]10.PRECIO DEL VINO DE TRASLADO'!X519</f>
        <v>3733.1730199999997</v>
      </c>
      <c r="I51" s="166">
        <f>+'[1]10.PRECIO DEL VINO DE TRASLADO'!X531</f>
        <v>7056.005067329731</v>
      </c>
      <c r="J51" s="7">
        <f t="shared" ref="J51" si="118">+I51/H51-1</f>
        <v>0.89008251948893902</v>
      </c>
      <c r="K51" s="2"/>
      <c r="L51" s="42" t="s">
        <v>8</v>
      </c>
      <c r="M51" s="164">
        <f>+AVERAGE('[1]10.PRECIO DEL VINO DE TRASLADO'!X436:X447)</f>
        <v>3530.2025105852154</v>
      </c>
      <c r="N51" s="164">
        <f>+(SUM(C41:C51)+SUM(B52))/12</f>
        <v>5748.8682294318205</v>
      </c>
      <c r="O51" s="164">
        <f t="shared" ref="O51" si="119">+(SUM(D41:D51)+SUM(C52))/12</f>
        <v>4978.6141543908525</v>
      </c>
      <c r="P51" s="164">
        <f>+(SUM(E41:E51)+SUM(D52))/12</f>
        <v>3210.0672033154674</v>
      </c>
      <c r="Q51" s="164">
        <f>+(SUM(F41:F51)+SUM(E52))/12</f>
        <v>3543.2522758791565</v>
      </c>
      <c r="R51" s="164">
        <f>+(SUM(G41:G51)+SUM(F52))/12</f>
        <v>6445.0331563630571</v>
      </c>
      <c r="S51" s="165">
        <f>+(SUM(H41:H51)+SUM(G52))/12</f>
        <v>6314.1495939913293</v>
      </c>
      <c r="T51" s="166">
        <f t="shared" ref="T51" si="120">+(SUM(I41:I51)+SUM(H52))/12</f>
        <v>7422.7199946780129</v>
      </c>
      <c r="U51" s="78">
        <f t="shared" si="96"/>
        <v>0.17556923290851723</v>
      </c>
      <c r="V51" s="7">
        <f t="shared" si="97"/>
        <v>8.3155780382956346E-2</v>
      </c>
    </row>
    <row r="52" spans="1:22" x14ac:dyDescent="0.25">
      <c r="A52" s="42" t="s">
        <v>9</v>
      </c>
      <c r="B52" s="164">
        <f>+'[1]10.PRECIO DEL VINO DE TRASLADO'!X448</f>
        <v>4739.4015986644554</v>
      </c>
      <c r="C52" s="164">
        <f>+'[1]10.PRECIO DEL VINO DE TRASLADO'!X460</f>
        <v>5642.3864183757241</v>
      </c>
      <c r="D52" s="164">
        <f>+'[1]10.PRECIO DEL VINO DE TRASLADO'!X472</f>
        <v>4219.5830777751198</v>
      </c>
      <c r="E52" s="164">
        <f>+'[1]10.PRECIO DEL VINO DE TRASLADO'!X484</f>
        <v>2774.489617963005</v>
      </c>
      <c r="F52" s="164">
        <f>+'[1]10.PRECIO DEL VINO DE TRASLADO'!X496</f>
        <v>4195.576305482944</v>
      </c>
      <c r="G52" s="164">
        <f>+'[1]10.PRECIO DEL VINO DE TRASLADO'!X508</f>
        <v>5103.9895098155112</v>
      </c>
      <c r="H52" s="165">
        <f>+'[1]10.PRECIO DEL VINO DE TRASLADO'!X520</f>
        <v>4955.75</v>
      </c>
      <c r="I52" s="166"/>
      <c r="J52" s="7"/>
      <c r="K52" s="2"/>
      <c r="L52" s="42" t="s">
        <v>9</v>
      </c>
      <c r="M52" s="164">
        <f>+AVERAGE('[1]10.PRECIO DEL VINO DE TRASLADO'!X437:X448)</f>
        <v>3693.2446712046317</v>
      </c>
      <c r="N52" s="164">
        <f>+(SUM(C41:C52))/12</f>
        <v>5824.11696440776</v>
      </c>
      <c r="O52" s="164">
        <f t="shared" ref="O52" si="121">+(SUM(D41:D52))/12</f>
        <v>4860.0472093408016</v>
      </c>
      <c r="P52" s="164">
        <f>+(SUM(E41:E52))/12</f>
        <v>3089.6427483311249</v>
      </c>
      <c r="Q52" s="164">
        <f>+(SUM(F41:F52))/12</f>
        <v>3661.6761665058179</v>
      </c>
      <c r="R52" s="164">
        <f>+(SUM(G41:G52))/12</f>
        <v>6520.7342567241039</v>
      </c>
      <c r="S52" s="165">
        <f>+(SUM(H41:H52))/12</f>
        <v>6301.7963015067035</v>
      </c>
      <c r="T52" s="166"/>
      <c r="U52" s="78"/>
      <c r="V52" s="7"/>
    </row>
    <row r="53" spans="1:22" ht="25.5" x14ac:dyDescent="0.25">
      <c r="A53" s="53" t="s">
        <v>14</v>
      </c>
      <c r="B53" s="223">
        <f>AVERAGE(B41:B52)</f>
        <v>3693.2446712046317</v>
      </c>
      <c r="C53" s="223">
        <f t="shared" ref="C53" si="122">AVERAGE(C41:C52)</f>
        <v>5824.11696440776</v>
      </c>
      <c r="D53" s="223">
        <f t="shared" ref="D53" si="123">AVERAGE(D41:D52)</f>
        <v>4860.0472093408016</v>
      </c>
      <c r="E53" s="223">
        <f t="shared" ref="E53" si="124">AVERAGE(E41:E52)</f>
        <v>3089.6427483311249</v>
      </c>
      <c r="F53" s="223">
        <f t="shared" ref="F53" si="125">AVERAGE(F41:F52)</f>
        <v>3661.6761665058179</v>
      </c>
      <c r="G53" s="223">
        <f t="shared" ref="G53:I53" si="126">AVERAGE(G41:G52)</f>
        <v>6520.7342567241039</v>
      </c>
      <c r="H53" s="224">
        <f t="shared" si="126"/>
        <v>6301.7963015067035</v>
      </c>
      <c r="I53" s="224">
        <f t="shared" si="126"/>
        <v>7646.9899941941958</v>
      </c>
      <c r="J53" s="170"/>
      <c r="K53" s="3"/>
      <c r="L53" s="43" t="s">
        <v>14</v>
      </c>
      <c r="M53" s="167">
        <f t="shared" ref="M53" si="127">+AVERAGE(M41:M52)</f>
        <v>3290.1892698978027</v>
      </c>
      <c r="N53" s="167">
        <f>+AVERAGE(N41:N52)</f>
        <v>4874.7051534178854</v>
      </c>
      <c r="O53" s="167">
        <f t="shared" ref="O53:T53" si="128">+AVERAGE(O41:O52)</f>
        <v>5614.1616207013103</v>
      </c>
      <c r="P53" s="167">
        <f t="shared" si="128"/>
        <v>3818.0391858351445</v>
      </c>
      <c r="Q53" s="167">
        <f t="shared" si="128"/>
        <v>3119.2853745400826</v>
      </c>
      <c r="R53" s="167">
        <f t="shared" si="128"/>
        <v>5440.5391997667839</v>
      </c>
      <c r="S53" s="168">
        <f t="shared" si="128"/>
        <v>6622.7620972764171</v>
      </c>
      <c r="T53" s="169">
        <f t="shared" si="128"/>
        <v>6692.0376038886689</v>
      </c>
      <c r="U53" s="79">
        <f>+T53/S53-1</f>
        <v>1.0460213668363583E-2</v>
      </c>
      <c r="V53" s="75">
        <f>+POWER(T53/O53,0.2)-1</f>
        <v>3.5749404665466722E-2</v>
      </c>
    </row>
    <row r="54" spans="1:22" ht="26.25" thickBot="1" x14ac:dyDescent="0.3">
      <c r="A54" s="45" t="s">
        <v>12</v>
      </c>
      <c r="B54" s="49"/>
      <c r="C54" s="50">
        <f t="shared" ref="C54:H54" si="129">+C53/B53-1</f>
        <v>0.57696483252708464</v>
      </c>
      <c r="D54" s="50">
        <f t="shared" si="129"/>
        <v>-0.16553063081640773</v>
      </c>
      <c r="E54" s="50">
        <f t="shared" si="129"/>
        <v>-0.36427721475771579</v>
      </c>
      <c r="F54" s="50">
        <f t="shared" si="129"/>
        <v>0.18514548922644147</v>
      </c>
      <c r="G54" s="50">
        <f t="shared" si="129"/>
        <v>0.78080582777110075</v>
      </c>
      <c r="H54" s="70">
        <f t="shared" si="129"/>
        <v>-3.3575659825676007E-2</v>
      </c>
      <c r="I54" s="70">
        <f t="shared" ref="I54" si="130">+I53/H53-1</f>
        <v>0.21346194455156664</v>
      </c>
      <c r="J54" s="52"/>
      <c r="K54" s="2"/>
      <c r="L54" s="45" t="s">
        <v>12</v>
      </c>
      <c r="M54" s="49"/>
      <c r="N54" s="50">
        <f t="shared" ref="N54:P54" si="131">+N53/M53-1</f>
        <v>0.48158806486208605</v>
      </c>
      <c r="O54" s="50">
        <f t="shared" si="131"/>
        <v>0.15169255247467772</v>
      </c>
      <c r="P54" s="50">
        <f t="shared" si="131"/>
        <v>-0.31992709797367713</v>
      </c>
      <c r="Q54" s="50">
        <f t="shared" ref="Q54" si="132">+Q53/P53-1</f>
        <v>-0.18301378725693174</v>
      </c>
      <c r="R54" s="50">
        <f t="shared" ref="R54" si="133">+R53/Q53-1</f>
        <v>0.74416205845512118</v>
      </c>
      <c r="S54" s="70">
        <f t="shared" ref="S54" si="134">+S53/R53-1</f>
        <v>0.21729884743047356</v>
      </c>
      <c r="T54" s="73">
        <f t="shared" ref="T54" si="135">+T53/S53-1</f>
        <v>1.0460213668363583E-2</v>
      </c>
      <c r="U54" s="51"/>
      <c r="V54" s="52"/>
    </row>
    <row r="55" spans="1:22" ht="15.75" thickBot="1" x14ac:dyDescent="0.3"/>
    <row r="56" spans="1:22" ht="15.75" thickBot="1" x14ac:dyDescent="0.3">
      <c r="A56" s="274" t="s">
        <v>289</v>
      </c>
      <c r="B56" s="275"/>
      <c r="C56" s="275"/>
      <c r="D56" s="275"/>
      <c r="E56" s="275"/>
      <c r="F56" s="275"/>
      <c r="G56" s="275"/>
      <c r="H56" s="275"/>
      <c r="I56" s="275"/>
      <c r="J56" s="276"/>
      <c r="K56" s="2"/>
      <c r="L56" s="274" t="s">
        <v>290</v>
      </c>
      <c r="M56" s="275"/>
      <c r="N56" s="275"/>
      <c r="O56" s="275"/>
      <c r="P56" s="275"/>
      <c r="Q56" s="275"/>
      <c r="R56" s="275"/>
      <c r="S56" s="275"/>
      <c r="T56" s="275"/>
      <c r="U56" s="275"/>
      <c r="V56" s="276"/>
    </row>
    <row r="57" spans="1:22" ht="38.25" x14ac:dyDescent="0.25">
      <c r="A57" s="38"/>
      <c r="B57" s="39">
        <v>2016</v>
      </c>
      <c r="C57" s="39">
        <f>+B57+1</f>
        <v>2017</v>
      </c>
      <c r="D57" s="39">
        <f t="shared" ref="D57:G57" si="136">+C57+1</f>
        <v>2018</v>
      </c>
      <c r="E57" s="39">
        <f t="shared" si="136"/>
        <v>2019</v>
      </c>
      <c r="F57" s="39">
        <f t="shared" si="136"/>
        <v>2020</v>
      </c>
      <c r="G57" s="39">
        <f t="shared" si="136"/>
        <v>2021</v>
      </c>
      <c r="H57" s="198">
        <v>2022</v>
      </c>
      <c r="I57" s="40">
        <v>2023</v>
      </c>
      <c r="J57" s="41" t="s">
        <v>16</v>
      </c>
      <c r="K57" s="2"/>
      <c r="L57" s="65"/>
      <c r="M57" s="64">
        <v>2016</v>
      </c>
      <c r="N57" s="64">
        <f>+M57+1</f>
        <v>2017</v>
      </c>
      <c r="O57" s="64">
        <f t="shared" ref="O57:P57" si="137">+N57+1</f>
        <v>2018</v>
      </c>
      <c r="P57" s="64">
        <f t="shared" si="137"/>
        <v>2019</v>
      </c>
      <c r="Q57" s="64">
        <f t="shared" ref="Q57" si="138">+P57+1</f>
        <v>2020</v>
      </c>
      <c r="R57" s="64">
        <f t="shared" ref="R57" si="139">+Q57+1</f>
        <v>2021</v>
      </c>
      <c r="S57" s="66">
        <v>2022</v>
      </c>
      <c r="T57" s="71">
        <v>2023</v>
      </c>
      <c r="U57" s="77" t="s">
        <v>16</v>
      </c>
      <c r="V57" s="74" t="s">
        <v>21</v>
      </c>
    </row>
    <row r="58" spans="1:22" x14ac:dyDescent="0.25">
      <c r="A58" s="42" t="s">
        <v>10</v>
      </c>
      <c r="B58" s="164">
        <f>+'[1]10.PRECIO DEL VINO DE TRASLADO'!Y437</f>
        <v>3550.0271120327106</v>
      </c>
      <c r="C58" s="164">
        <f>+'[1]10.PRECIO DEL VINO DE TRASLADO'!Y449</f>
        <v>8197.5666885362898</v>
      </c>
      <c r="D58" s="164">
        <f>+'[1]10.PRECIO DEL VINO DE TRASLADO'!Y461</f>
        <v>7573.7116497415664</v>
      </c>
      <c r="E58" s="164">
        <f>+'[1]10.PRECIO DEL VINO DE TRASLADO'!Y473</f>
        <v>4678.2727787323574</v>
      </c>
      <c r="F58" s="164">
        <f>+'[1]10.PRECIO DEL VINO DE TRASLADO'!Y485</f>
        <v>3130.9576491795392</v>
      </c>
      <c r="G58" s="164">
        <f>+'[1]10.PRECIO DEL VINO DE TRASLADO'!Y497</f>
        <v>5843.7652679163621</v>
      </c>
      <c r="H58" s="165">
        <f>+'[1]10.PRECIO DEL VINO DE TRASLADO'!Y509</f>
        <v>8159.6725939604676</v>
      </c>
      <c r="I58" s="166">
        <f>+'[1]10.PRECIO DEL VINO DE TRASLADO'!Y521</f>
        <v>6841.7358490566039</v>
      </c>
      <c r="J58" s="7">
        <f t="shared" ref="J58:J63" si="140">+I58/H58-1</f>
        <v>-0.16151833664004589</v>
      </c>
      <c r="K58" s="2"/>
      <c r="L58" s="42" t="s">
        <v>10</v>
      </c>
      <c r="M58" s="164">
        <f>+AVERAGE('[1]10.PRECIO DEL VINO DE TRASLADO'!Y426:Y437)</f>
        <v>4201.0432213970516</v>
      </c>
      <c r="N58" s="164">
        <f>+(SUM(C58)+SUM(B59:B69))/12</f>
        <v>6728.0198791856392</v>
      </c>
      <c r="O58" s="164">
        <f t="shared" ref="O58" si="141">+(SUM(D58)+SUM(C59:C69))/12</f>
        <v>8318.605974663913</v>
      </c>
      <c r="P58" s="164">
        <f t="shared" ref="P58:Q58" si="142">+(SUM(E58)+SUM(D59:D69))/12</f>
        <v>6080.3339342632862</v>
      </c>
      <c r="Q58" s="164">
        <f t="shared" si="142"/>
        <v>3403.4958934501933</v>
      </c>
      <c r="R58" s="164">
        <f>+(SUM(G58)+SUM(F59:F69))/12</f>
        <v>4091.8720266947494</v>
      </c>
      <c r="S58" s="165">
        <f>+(SUM(H58)+SUM(G59:G69))/12</f>
        <v>7269.3100098914138</v>
      </c>
      <c r="T58" s="166">
        <f>+(SUM(I58)+SUM(H59:H69))/12</f>
        <v>7256.7726020656455</v>
      </c>
      <c r="U58" s="78">
        <f t="shared" ref="U58:U68" si="143">+T58/S58-1</f>
        <v>-1.7247039689748389E-3</v>
      </c>
      <c r="V58" s="7">
        <f t="shared" ref="V58:V68" si="144">+POWER(T58/O58,0.2)-1</f>
        <v>-2.69423034497418E-2</v>
      </c>
    </row>
    <row r="59" spans="1:22" x14ac:dyDescent="0.25">
      <c r="A59" s="42" t="s">
        <v>11</v>
      </c>
      <c r="B59" s="164">
        <f>+'[1]10.PRECIO DEL VINO DE TRASLADO'!Y438</f>
        <v>4593.6526550560811</v>
      </c>
      <c r="C59" s="164">
        <f>+'[1]10.PRECIO DEL VINO DE TRASLADO'!Y450</f>
        <v>7619.8561064740843</v>
      </c>
      <c r="D59" s="164">
        <f>+'[1]10.PRECIO DEL VINO DE TRASLADO'!Y462</f>
        <v>7858.6814612063836</v>
      </c>
      <c r="E59" s="164">
        <f>+'[1]10.PRECIO DEL VINO DE TRASLADO'!Y474</f>
        <v>4426.3576295042976</v>
      </c>
      <c r="F59" s="164">
        <f>+'[1]10.PRECIO DEL VINO DE TRASLADO'!Y486</f>
        <v>3595.304823256407</v>
      </c>
      <c r="G59" s="164">
        <f>+'[1]10.PRECIO DEL VINO DE TRASLADO'!Y498</f>
        <v>6067.3700070732157</v>
      </c>
      <c r="H59" s="165">
        <f>+'[1]10.PRECIO DEL VINO DE TRASLADO'!Y510</f>
        <v>6480.8609812205368</v>
      </c>
      <c r="I59" s="166">
        <f>+'[1]10.PRECIO DEL VINO DE TRASLADO'!Y522</f>
        <v>6607.0106411517481</v>
      </c>
      <c r="J59" s="7">
        <f t="shared" si="140"/>
        <v>1.9464953853624234E-2</v>
      </c>
      <c r="K59" s="2"/>
      <c r="L59" s="42" t="s">
        <v>11</v>
      </c>
      <c r="M59" s="164">
        <f>+AVERAGE('[1]10.PRECIO DEL VINO DE TRASLADO'!Y427:Y438)</f>
        <v>4229.7039193756482</v>
      </c>
      <c r="N59" s="164">
        <f>+(SUM(C58:C59)+SUM(B60:B69))/12</f>
        <v>6980.2035001371378</v>
      </c>
      <c r="O59" s="164">
        <f t="shared" ref="O59" si="145">+(SUM(D58:D59)+SUM(C60:C69))/12</f>
        <v>8338.5080875582735</v>
      </c>
      <c r="P59" s="164">
        <f t="shared" ref="P59:Q59" si="146">+(SUM(E58:E59)+SUM(D60:D69))/12</f>
        <v>5794.3069482881137</v>
      </c>
      <c r="Q59" s="164">
        <f t="shared" si="146"/>
        <v>3334.2414929295355</v>
      </c>
      <c r="R59" s="164">
        <f>+(SUM(G58:G59)+SUM(F60:F69))/12</f>
        <v>4297.8774586794834</v>
      </c>
      <c r="S59" s="165">
        <f>+(SUM(H58:H59)+SUM(G60:G69))/12</f>
        <v>7303.7675910703583</v>
      </c>
      <c r="T59" s="166">
        <f t="shared" ref="T59" si="147">+(SUM(I58:I59)+SUM(H60:H69))/12</f>
        <v>7267.285073726579</v>
      </c>
      <c r="U59" s="78">
        <f t="shared" si="143"/>
        <v>-4.9950271402916524E-3</v>
      </c>
      <c r="V59" s="7">
        <f t="shared" si="144"/>
        <v>-2.7125616039198608E-2</v>
      </c>
    </row>
    <row r="60" spans="1:22" x14ac:dyDescent="0.25">
      <c r="A60" s="42" t="s">
        <v>0</v>
      </c>
      <c r="B60" s="164">
        <f>+'[1]10.PRECIO DEL VINO DE TRASLADO'!Y439</f>
        <v>5747.3028368659025</v>
      </c>
      <c r="C60" s="164">
        <f>+'[1]10.PRECIO DEL VINO DE TRASLADO'!Y451</f>
        <v>8675.6055972362974</v>
      </c>
      <c r="D60" s="164">
        <f>+'[1]10.PRECIO DEL VINO DE TRASLADO'!Y463</f>
        <v>7583.0063142482486</v>
      </c>
      <c r="E60" s="164">
        <f>+'[1]10.PRECIO DEL VINO DE TRASLADO'!Y475</f>
        <v>4001.5802408500249</v>
      </c>
      <c r="F60" s="164">
        <f>+'[1]10.PRECIO DEL VINO DE TRASLADO'!Y487</f>
        <v>3375.5635887935678</v>
      </c>
      <c r="G60" s="164">
        <f>+'[1]10.PRECIO DEL VINO DE TRASLADO'!Y499</f>
        <v>6317.9118969954707</v>
      </c>
      <c r="H60" s="165">
        <f>+'[1]10.PRECIO DEL VINO DE TRASLADO'!Y511</f>
        <v>7628.075091327195</v>
      </c>
      <c r="I60" s="166">
        <f>+'[1]10.PRECIO DEL VINO DE TRASLADO'!Y523</f>
        <v>10483.821485573299</v>
      </c>
      <c r="J60" s="7">
        <f t="shared" si="140"/>
        <v>0.3743731360868443</v>
      </c>
      <c r="K60" s="2"/>
      <c r="L60" s="42" t="s">
        <v>0</v>
      </c>
      <c r="M60" s="164">
        <f>+AVERAGE('[1]10.PRECIO DEL VINO DE TRASLADO'!Y428:Y439)</f>
        <v>4345.1315347488235</v>
      </c>
      <c r="N60" s="164">
        <f>+(SUM(C58:C60)+SUM(B61:B69))/12</f>
        <v>7224.2287301680044</v>
      </c>
      <c r="O60" s="164">
        <f t="shared" ref="O60" si="148">+(SUM(D58:D60)+SUM(C61:C69))/12</f>
        <v>8247.4581473092694</v>
      </c>
      <c r="P60" s="164">
        <f>+(SUM(E58:E60)+SUM(D61:D69))/12</f>
        <v>5495.8547755049285</v>
      </c>
      <c r="Q60" s="164">
        <f>+(SUM(F58:F60)+SUM(E61:E69))/12</f>
        <v>3282.0734385914971</v>
      </c>
      <c r="R60" s="164">
        <f>+(SUM(G58:G60)+SUM(F61:F69))/12</f>
        <v>4543.0731510296418</v>
      </c>
      <c r="S60" s="165">
        <f>+(SUM(H58:H60)+SUM(G61:G69))/12</f>
        <v>7412.9478572646685</v>
      </c>
      <c r="T60" s="166">
        <f t="shared" ref="T60" si="149">+(SUM(I58:I60)+SUM(H61:H69))/12</f>
        <v>7505.2639399137552</v>
      </c>
      <c r="U60" s="78">
        <f t="shared" si="143"/>
        <v>1.2453356535971905E-2</v>
      </c>
      <c r="V60" s="7">
        <f t="shared" si="144"/>
        <v>-1.8683344775472177E-2</v>
      </c>
    </row>
    <row r="61" spans="1:22" x14ac:dyDescent="0.25">
      <c r="A61" s="42" t="s">
        <v>1</v>
      </c>
      <c r="B61" s="164">
        <f>+'[1]10.PRECIO DEL VINO DE TRASLADO'!Y440</f>
        <v>4955.9231166316704</v>
      </c>
      <c r="C61" s="164">
        <f>+'[1]10.PRECIO DEL VINO DE TRASLADO'!Y452</f>
        <v>7949.1706179797202</v>
      </c>
      <c r="D61" s="164">
        <f>+'[1]10.PRECIO DEL VINO DE TRASLADO'!Y464</f>
        <v>7301.4036028396658</v>
      </c>
      <c r="E61" s="164">
        <f>+'[1]10.PRECIO DEL VINO DE TRASLADO'!Y476</f>
        <v>3538.2967323927746</v>
      </c>
      <c r="F61" s="164">
        <f>+'[1]10.PRECIO DEL VINO DE TRASLADO'!Y488</f>
        <v>2669.4959538153262</v>
      </c>
      <c r="G61" s="164">
        <f>+'[1]10.PRECIO DEL VINO DE TRASLADO'!Y500</f>
        <v>7765.5478982053883</v>
      </c>
      <c r="H61" s="165">
        <f>+'[1]10.PRECIO DEL VINO DE TRASLADO'!Y512</f>
        <v>9495.7784769975897</v>
      </c>
      <c r="I61" s="166">
        <f>+'[1]10.PRECIO DEL VINO DE TRASLADO'!Y524</f>
        <v>12930.507723593617</v>
      </c>
      <c r="J61" s="7">
        <f t="shared" si="140"/>
        <v>0.36171118091226084</v>
      </c>
      <c r="K61" s="2"/>
      <c r="L61" s="42" t="s">
        <v>1</v>
      </c>
      <c r="M61" s="164">
        <f>+AVERAGE('[1]10.PRECIO DEL VINO DE TRASLADO'!Y429:Y440)</f>
        <v>4411.860122446994</v>
      </c>
      <c r="N61" s="164">
        <f>+(SUM(C58:C61)+SUM(B62:B69))/12</f>
        <v>7473.6660219470095</v>
      </c>
      <c r="O61" s="164">
        <f t="shared" ref="O61" si="150">+(SUM(D58:D61)+SUM(C62:C69))/12</f>
        <v>8193.4775627142644</v>
      </c>
      <c r="P61" s="164">
        <f>+(SUM(E58:E61)+SUM(D62:D69))/12</f>
        <v>5182.2625363010202</v>
      </c>
      <c r="Q61" s="164">
        <f>+(SUM(F58:F61)+SUM(E62:E69))/12</f>
        <v>3209.673373710044</v>
      </c>
      <c r="R61" s="164">
        <f>+(SUM(G58:G61)+SUM(F62:F69))/12</f>
        <v>4967.744146395481</v>
      </c>
      <c r="S61" s="165">
        <f>+(SUM(H58:H61)+SUM(G62:G69))/12</f>
        <v>7557.1337388306856</v>
      </c>
      <c r="T61" s="166">
        <f t="shared" ref="T61" si="151">+(SUM(I58:I61)+SUM(H62:H69))/12</f>
        <v>7791.4913771300899</v>
      </c>
      <c r="U61" s="78">
        <f t="shared" si="143"/>
        <v>3.1011445132326898E-2</v>
      </c>
      <c r="V61" s="7">
        <f t="shared" si="144"/>
        <v>-1.0010781062496421E-2</v>
      </c>
    </row>
    <row r="62" spans="1:22" x14ac:dyDescent="0.25">
      <c r="A62" s="42" t="s">
        <v>2</v>
      </c>
      <c r="B62" s="164">
        <f>+'[1]10.PRECIO DEL VINO DE TRASLADO'!Y441</f>
        <v>6428.8914290790744</v>
      </c>
      <c r="C62" s="164">
        <f>+'[1]10.PRECIO DEL VINO DE TRASLADO'!Y453</f>
        <v>8111.6179113394082</v>
      </c>
      <c r="D62" s="164">
        <f>+'[1]10.PRECIO DEL VINO DE TRASLADO'!Y465</f>
        <v>7088.9344228782511</v>
      </c>
      <c r="E62" s="164">
        <f>+'[1]10.PRECIO DEL VINO DE TRASLADO'!Y477</f>
        <v>3338.8254868520603</v>
      </c>
      <c r="F62" s="164">
        <f>+'[1]10.PRECIO DEL VINO DE TRASLADO'!Y489</f>
        <v>3313.5252675827346</v>
      </c>
      <c r="G62" s="164">
        <f>+'[1]10.PRECIO DEL VINO DE TRASLADO'!Y501</f>
        <v>8685.320805505351</v>
      </c>
      <c r="H62" s="165">
        <f>+'[1]10.PRECIO DEL VINO DE TRASLADO'!Y513</f>
        <v>8867.4866024230159</v>
      </c>
      <c r="I62" s="166">
        <f>+'[1]10.PRECIO DEL VINO DE TRASLADO'!Y525</f>
        <v>9894.8650404372693</v>
      </c>
      <c r="J62" s="7">
        <f t="shared" si="140"/>
        <v>0.11585903470477477</v>
      </c>
      <c r="K62" s="2"/>
      <c r="L62" s="42" t="s">
        <v>2</v>
      </c>
      <c r="M62" s="164">
        <f>+AVERAGE('[1]10.PRECIO DEL VINO DE TRASLADO'!Y430:Y441)</f>
        <v>4588.1909179028744</v>
      </c>
      <c r="N62" s="164">
        <f>+(SUM(C58:C62)+SUM(B63:B69))/12</f>
        <v>7613.8932288020369</v>
      </c>
      <c r="O62" s="164">
        <f t="shared" ref="O62" si="152">+(SUM(D58:D62)+SUM(C63:C69))/12</f>
        <v>8108.2539386758335</v>
      </c>
      <c r="P62" s="164">
        <f>+(SUM(E58:E62)+SUM(D63:D69))/12</f>
        <v>4869.7534582988374</v>
      </c>
      <c r="Q62" s="164">
        <f>+(SUM(F58:F62)+SUM(E63:E69))/12</f>
        <v>3207.5650221042665</v>
      </c>
      <c r="R62" s="164">
        <f>+(SUM(G58:G62)+SUM(F63:F69))/12</f>
        <v>5415.3937745556987</v>
      </c>
      <c r="S62" s="165">
        <f>+(SUM(H58:H62)+SUM(G63:G69))/12</f>
        <v>7572.3142219071569</v>
      </c>
      <c r="T62" s="166">
        <f t="shared" ref="T62" si="153">+(SUM(I58:I62)+SUM(H63:H69))/12</f>
        <v>7877.1062469646122</v>
      </c>
      <c r="U62" s="78">
        <f t="shared" si="143"/>
        <v>4.0250842229403672E-2</v>
      </c>
      <c r="V62" s="7">
        <f t="shared" si="144"/>
        <v>-5.7676903868904006E-3</v>
      </c>
    </row>
    <row r="63" spans="1:22" x14ac:dyDescent="0.25">
      <c r="A63" s="42" t="s">
        <v>3</v>
      </c>
      <c r="B63" s="164">
        <f>+'[1]10.PRECIO DEL VINO DE TRASLADO'!Y442</f>
        <v>6881.275041803151</v>
      </c>
      <c r="C63" s="164">
        <f>+'[1]10.PRECIO DEL VINO DE TRASLADO'!Y454</f>
        <v>10307.570527486705</v>
      </c>
      <c r="D63" s="164">
        <f>+'[1]10.PRECIO DEL VINO DE TRASLADO'!Y466</f>
        <v>7386.1505702014229</v>
      </c>
      <c r="E63" s="164">
        <f>+'[1]10.PRECIO DEL VINO DE TRASLADO'!Y478</f>
        <v>3455.3915150078624</v>
      </c>
      <c r="F63" s="164">
        <f>+'[1]10.PRECIO DEL VINO DE TRASLADO'!Y490</f>
        <v>3576.333884566805</v>
      </c>
      <c r="G63" s="164">
        <f>+'[1]10.PRECIO DEL VINO DE TRASLADO'!Y502</f>
        <v>8546.5813351390061</v>
      </c>
      <c r="H63" s="165">
        <f>+'[1]10.PRECIO DEL VINO DE TRASLADO'!Y514</f>
        <v>7321.8714789342657</v>
      </c>
      <c r="I63" s="166">
        <f>+'[1]10.PRECIO DEL VINO DE TRASLADO'!Y526</f>
        <v>7836.6014988919842</v>
      </c>
      <c r="J63" s="7">
        <f t="shared" si="140"/>
        <v>7.0300335295237826E-2</v>
      </c>
      <c r="K63" s="2"/>
      <c r="L63" s="42" t="s">
        <v>3</v>
      </c>
      <c r="M63" s="164">
        <f>+AVERAGE('[1]10.PRECIO DEL VINO DE TRASLADO'!Y431:Y442)</f>
        <v>4802.5281799011218</v>
      </c>
      <c r="N63" s="164">
        <f>+(SUM(C58:C63)+SUM(B64:B69))/12</f>
        <v>7899.417852609</v>
      </c>
      <c r="O63" s="164">
        <f t="shared" ref="O63" si="154">+(SUM(D58:D63)+SUM(C64:C69))/12</f>
        <v>7864.8022755687271</v>
      </c>
      <c r="P63" s="164">
        <f>+(SUM(E58:E63)+SUM(D64:D69))/12</f>
        <v>4542.1902036993743</v>
      </c>
      <c r="Q63" s="164">
        <f>+(SUM(F58:F63)+SUM(E64:E69))/12</f>
        <v>3217.643552900845</v>
      </c>
      <c r="R63" s="164">
        <f>+(SUM(G58:G63)+SUM(F64:F69))/12</f>
        <v>5829.5810621033825</v>
      </c>
      <c r="S63" s="165">
        <f>+(SUM(H58:H63)+SUM(G64:G69))/12</f>
        <v>7470.2550672234283</v>
      </c>
      <c r="T63" s="166">
        <f t="shared" ref="T63" si="155">+(SUM(I58:I63)+SUM(H64:H69))/12</f>
        <v>7920.0004152944211</v>
      </c>
      <c r="U63" s="78">
        <f t="shared" si="143"/>
        <v>6.020481817873935E-2</v>
      </c>
      <c r="V63" s="7">
        <f t="shared" si="144"/>
        <v>1.399751109583125E-3</v>
      </c>
    </row>
    <row r="64" spans="1:22" x14ac:dyDescent="0.25">
      <c r="A64" s="42" t="s">
        <v>4</v>
      </c>
      <c r="B64" s="164">
        <f>+'[1]10.PRECIO DEL VINO DE TRASLADO'!Y443</f>
        <v>6524.603703049801</v>
      </c>
      <c r="C64" s="164">
        <f>+'[1]10.PRECIO DEL VINO DE TRASLADO'!Y455</f>
        <v>8317.9290911903081</v>
      </c>
      <c r="D64" s="164">
        <f>+'[1]10.PRECIO DEL VINO DE TRASLADO'!Y467</f>
        <v>6593.9537068035352</v>
      </c>
      <c r="E64" s="164">
        <f>+'[1]10.PRECIO DEL VINO DE TRASLADO'!Y479</f>
        <v>3258.9734204644565</v>
      </c>
      <c r="F64" s="164">
        <f>+'[1]10.PRECIO DEL VINO DE TRASLADO'!Y491</f>
        <v>3734.2574315007419</v>
      </c>
      <c r="G64" s="164">
        <f>+'[1]10.PRECIO DEL VINO DE TRASLADO'!Y503</f>
        <v>8197.1204000015641</v>
      </c>
      <c r="H64" s="165">
        <f>+'[1]10.PRECIO DEL VINO DE TRASLADO'!Y515</f>
        <v>7698.3580792921703</v>
      </c>
      <c r="I64" s="166">
        <f>+'[1]10.PRECIO DEL VINO DE TRASLADO'!Y527</f>
        <v>7816.59630509423</v>
      </c>
      <c r="J64" s="7">
        <f t="shared" ref="J64" si="156">+I64/H64-1</f>
        <v>1.5358888815539595E-2</v>
      </c>
      <c r="K64" s="2"/>
      <c r="L64" s="42" t="s">
        <v>4</v>
      </c>
      <c r="M64" s="164">
        <f>+AVERAGE('[1]10.PRECIO DEL VINO DE TRASLADO'!Y432:Y443)</f>
        <v>4945.344340342941</v>
      </c>
      <c r="N64" s="164">
        <f>+(SUM(C58:C64)+SUM(B65:B69))/12</f>
        <v>8048.8616349540416</v>
      </c>
      <c r="O64" s="164">
        <f t="shared" ref="O64" si="157">+(SUM(D58:D64)+SUM(C65:C69))/12</f>
        <v>7721.1376602031633</v>
      </c>
      <c r="P64" s="164">
        <f>+(SUM(E58:E64)+SUM(D65:D69))/12</f>
        <v>4264.275179837784</v>
      </c>
      <c r="Q64" s="164">
        <f>+(SUM(F58:F64)+SUM(E65:E69))/12</f>
        <v>3257.2505538205355</v>
      </c>
      <c r="R64" s="164">
        <f>+(SUM(G58:G64)+SUM(F65:F69))/12</f>
        <v>6201.4863094784514</v>
      </c>
      <c r="S64" s="165">
        <f>+(SUM(H58:H64)+SUM(G65:G69))/12</f>
        <v>7428.6915404976462</v>
      </c>
      <c r="T64" s="166">
        <f t="shared" ref="T64" si="158">+(SUM(I58:I64)+SUM(H65:H69))/12</f>
        <v>7929.8536007779267</v>
      </c>
      <c r="U64" s="78">
        <f t="shared" si="143"/>
        <v>6.7463032695352476E-2</v>
      </c>
      <c r="V64" s="7">
        <f t="shared" si="144"/>
        <v>5.3488252688376203E-3</v>
      </c>
    </row>
    <row r="65" spans="1:22" x14ac:dyDescent="0.25">
      <c r="A65" s="42" t="s">
        <v>5</v>
      </c>
      <c r="B65" s="164">
        <f>+'[1]10.PRECIO DEL VINO DE TRASLADO'!Y444</f>
        <v>6914.774791440459</v>
      </c>
      <c r="C65" s="164">
        <f>+'[1]10.PRECIO DEL VINO DE TRASLADO'!Y456</f>
        <v>8250.1888578008256</v>
      </c>
      <c r="D65" s="164">
        <f>+'[1]10.PRECIO DEL VINO DE TRASLADO'!Y468</f>
        <v>4766.2331223749625</v>
      </c>
      <c r="E65" s="164">
        <f>+'[1]10.PRECIO DEL VINO DE TRASLADO'!Y480</f>
        <v>3045.7192374320871</v>
      </c>
      <c r="F65" s="164">
        <f>+'[1]10.PRECIO DEL VINO DE TRASLADO'!Y492</f>
        <v>4310.467215209479</v>
      </c>
      <c r="G65" s="164">
        <f>+'[1]10.PRECIO DEL VINO DE TRASLADO'!Y504</f>
        <v>7793.1740433402156</v>
      </c>
      <c r="H65" s="165">
        <f>+'[1]10.PRECIO DEL VINO DE TRASLADO'!Y516</f>
        <v>7003.5511242424636</v>
      </c>
      <c r="I65" s="166">
        <f>+'[1]10.PRECIO DEL VINO DE TRASLADO'!Y528</f>
        <v>10365.565843112012</v>
      </c>
      <c r="J65" s="7">
        <f t="shared" ref="J65" si="159">+I65/H65-1</f>
        <v>0.48004428885113604</v>
      </c>
      <c r="K65" s="2"/>
      <c r="L65" s="42" t="s">
        <v>5</v>
      </c>
      <c r="M65" s="164">
        <f>+AVERAGE('[1]10.PRECIO DEL VINO DE TRASLADO'!Y433:Y444)</f>
        <v>5159.7696013234863</v>
      </c>
      <c r="N65" s="164">
        <f>+(SUM(C58:C65)+SUM(B66:B69))/12</f>
        <v>8160.1461404840711</v>
      </c>
      <c r="O65" s="164">
        <f t="shared" ref="O65" si="160">+(SUM(D58:D65)+SUM(C66:C69))/12</f>
        <v>7430.8080155843418</v>
      </c>
      <c r="P65" s="164">
        <f>+(SUM(E58:E65)+SUM(D66:D69))/12</f>
        <v>4120.8990227592112</v>
      </c>
      <c r="Q65" s="164">
        <f>+(SUM(F58:F65)+SUM(E66:E69))/12</f>
        <v>3362.6462186353183</v>
      </c>
      <c r="R65" s="164">
        <f>+(SUM(G58:G65)+SUM(F66:F69))/12</f>
        <v>6491.7118784893455</v>
      </c>
      <c r="S65" s="165">
        <f>+(SUM(H58:H65)+SUM(G66:G69))/12</f>
        <v>7362.8896305728331</v>
      </c>
      <c r="T65" s="166">
        <f t="shared" ref="T65" si="161">+(SUM(I58:I65)+SUM(H66:H69))/12</f>
        <v>8210.0214940170554</v>
      </c>
      <c r="U65" s="78">
        <f t="shared" si="143"/>
        <v>0.11505426618466297</v>
      </c>
      <c r="V65" s="7">
        <f t="shared" si="144"/>
        <v>2.0144401783049659E-2</v>
      </c>
    </row>
    <row r="66" spans="1:22" x14ac:dyDescent="0.25">
      <c r="A66" s="42" t="s">
        <v>6</v>
      </c>
      <c r="B66" s="164">
        <f>+'[1]10.PRECIO DEL VINO DE TRASLADO'!Y445</f>
        <v>6922.2704131722749</v>
      </c>
      <c r="C66" s="164">
        <f>+'[1]10.PRECIO DEL VINO DE TRASLADO'!Y457</f>
        <v>9482.9852733174212</v>
      </c>
      <c r="D66" s="164">
        <f>+'[1]10.PRECIO DEL VINO DE TRASLADO'!Y469</f>
        <v>4763.7449364295162</v>
      </c>
      <c r="E66" s="164">
        <f>+'[1]10.PRECIO DEL VINO DE TRASLADO'!Y481</f>
        <v>3092.2793379652921</v>
      </c>
      <c r="F66" s="164">
        <f>+'[1]10.PRECIO DEL VINO DE TRASLADO'!Y493</f>
        <v>4219.0155478848119</v>
      </c>
      <c r="G66" s="164">
        <f>+'[1]10.PRECIO DEL VINO DE TRASLADO'!Y505</f>
        <v>6953.277072205412</v>
      </c>
      <c r="H66" s="165">
        <f>+'[1]10.PRECIO DEL VINO DE TRASLADO'!Y517</f>
        <v>6607.9943330739097</v>
      </c>
      <c r="I66" s="166">
        <f>+'[1]10.PRECIO DEL VINO DE TRASLADO'!Y529</f>
        <v>10615.956953511177</v>
      </c>
      <c r="J66" s="7">
        <f t="shared" ref="J66:J67" si="162">+I66/H66-1</f>
        <v>0.60653239370634293</v>
      </c>
      <c r="K66" s="2"/>
      <c r="L66" s="42" t="s">
        <v>6</v>
      </c>
      <c r="M66" s="164">
        <f>+AVERAGE('[1]10.PRECIO DEL VINO DE TRASLADO'!Y434:Y445)</f>
        <v>5357.5417301443513</v>
      </c>
      <c r="N66" s="164">
        <f>+(SUM(C58:C66)+SUM(B67:B69))/12</f>
        <v>8373.5390454961671</v>
      </c>
      <c r="O66" s="164">
        <f t="shared" ref="O66" si="163">+(SUM(D58:D66)+SUM(C67:C69))/12</f>
        <v>7037.5379875103499</v>
      </c>
      <c r="P66" s="164">
        <f>+(SUM(E58:E66)+SUM(D67:D69))/12</f>
        <v>3981.6102228871928</v>
      </c>
      <c r="Q66" s="164">
        <f>+(SUM(F58:F66)+SUM(E67:E69))/12</f>
        <v>3456.5409027952787</v>
      </c>
      <c r="R66" s="164">
        <f>+(SUM(G58:G66)+SUM(F67:F69))/12</f>
        <v>6719.5670055160617</v>
      </c>
      <c r="S66" s="165">
        <f>+(SUM(H58:H66)+SUM(G67:G69))/12</f>
        <v>7334.1160689785402</v>
      </c>
      <c r="T66" s="166">
        <f t="shared" ref="T66" si="164">+(SUM(I58:I66)+SUM(H67:H69))/12</f>
        <v>8544.0183790534957</v>
      </c>
      <c r="U66" s="78">
        <f t="shared" si="143"/>
        <v>0.16496907039589082</v>
      </c>
      <c r="V66" s="7">
        <f t="shared" si="144"/>
        <v>3.9556945457260184E-2</v>
      </c>
    </row>
    <row r="67" spans="1:22" x14ac:dyDescent="0.25">
      <c r="A67" s="42" t="s">
        <v>7</v>
      </c>
      <c r="B67" s="164">
        <f>+'[1]10.PRECIO DEL VINO DE TRASLADO'!Y446</f>
        <v>8209.4923157144567</v>
      </c>
      <c r="C67" s="164">
        <f>+'[1]10.PRECIO DEL VINO DE TRASLADO'!Y458</f>
        <v>8024.3491839559783</v>
      </c>
      <c r="D67" s="164">
        <f>+'[1]10.PRECIO DEL VINO DE TRASLADO'!Y470</f>
        <v>5058.1463128407959</v>
      </c>
      <c r="E67" s="164">
        <f>+'[1]10.PRECIO DEL VINO DE TRASLADO'!Y482</f>
        <v>3096.4478008544734</v>
      </c>
      <c r="F67" s="164">
        <f>+'[1]10.PRECIO DEL VINO DE TRASLADO'!Y494</f>
        <v>4213.4875826860507</v>
      </c>
      <c r="G67" s="164">
        <f>+'[1]10.PRECIO DEL VINO DE TRASLADO'!Y506</f>
        <v>7167.2414798771551</v>
      </c>
      <c r="H67" s="165">
        <f>+'[1]10.PRECIO DEL VINO DE TRASLADO'!Y518</f>
        <v>5525.4824382199986</v>
      </c>
      <c r="I67" s="166">
        <f>+'[1]10.PRECIO DEL VINO DE TRASLADO'!Y530</f>
        <v>9205.4057475388618</v>
      </c>
      <c r="J67" s="7">
        <f t="shared" si="162"/>
        <v>0.66599131396467315</v>
      </c>
      <c r="K67" s="2"/>
      <c r="L67" s="42" t="s">
        <v>7</v>
      </c>
      <c r="M67" s="164">
        <f>+AVERAGE('[1]10.PRECIO DEL VINO DE TRASLADO'!Y435:Y446)</f>
        <v>5698.4074833468867</v>
      </c>
      <c r="N67" s="164">
        <f>+(SUM(C58:C67)+SUM(B68:B69))/12</f>
        <v>8358.1104511829599</v>
      </c>
      <c r="O67" s="164">
        <f t="shared" ref="O67" si="165">+(SUM(D58:D67)+SUM(C68:C69))/12</f>
        <v>6790.3544149174168</v>
      </c>
      <c r="P67" s="164">
        <f>+(SUM(E58:E67)+SUM(D68:D69))/12</f>
        <v>3818.1353468883331</v>
      </c>
      <c r="Q67" s="164">
        <f>+(SUM(F58:F67)+SUM(E68:E69))/12</f>
        <v>3549.6275512812431</v>
      </c>
      <c r="R67" s="164">
        <f>+(SUM(G58:G67)+SUM(F68:F69))/12</f>
        <v>6965.7131636153199</v>
      </c>
      <c r="S67" s="165">
        <f>+(SUM(H58:H67)+SUM(G68:G69))/12</f>
        <v>7197.3028155071106</v>
      </c>
      <c r="T67" s="166">
        <f t="shared" ref="T67" si="166">+(SUM(I58:I67)+SUM(H68:H69))/12</f>
        <v>8850.6786548300679</v>
      </c>
      <c r="U67" s="78">
        <f t="shared" si="143"/>
        <v>0.22972158900423634</v>
      </c>
      <c r="V67" s="7">
        <f t="shared" si="144"/>
        <v>5.44277478715538E-2</v>
      </c>
    </row>
    <row r="68" spans="1:22" x14ac:dyDescent="0.25">
      <c r="A68" s="42" t="s">
        <v>8</v>
      </c>
      <c r="B68" s="164">
        <f>+'[1]10.PRECIO DEL VINO DE TRASLADO'!Y447</f>
        <v>7657.91137073757</v>
      </c>
      <c r="C68" s="164">
        <f>+'[1]10.PRECIO DEL VINO DE TRASLADO'!Y459</f>
        <v>7808.4211203493542</v>
      </c>
      <c r="D68" s="164">
        <f>+'[1]10.PRECIO DEL VINO DE TRASLADO'!Y471</f>
        <v>4821.9682794744549</v>
      </c>
      <c r="E68" s="164">
        <f>+'[1]10.PRECIO DEL VINO DE TRASLADO'!Y483</f>
        <v>3488.8508409448746</v>
      </c>
      <c r="F68" s="164">
        <f>+'[1]10.PRECIO DEL VINO DE TRASLADO'!Y495</f>
        <v>5402.3070307658763</v>
      </c>
      <c r="G68" s="164">
        <f>+'[1]10.PRECIO DEL VINO DE TRASLADO'!Y507</f>
        <v>5862.8778902277891</v>
      </c>
      <c r="H68" s="165">
        <f>+'[1]10.PRECIO DEL VINO DE TRASLADO'!Y519</f>
        <v>7391.9667700000009</v>
      </c>
      <c r="I68" s="166">
        <f>+'[1]10.PRECIO DEL VINO DE TRASLADO'!Y531</f>
        <v>8820.1677709441483</v>
      </c>
      <c r="J68" s="7">
        <f t="shared" ref="J68" si="167">+I68/H68-1</f>
        <v>0.19320987842375636</v>
      </c>
      <c r="K68" s="2"/>
      <c r="L68" s="42" t="s">
        <v>8</v>
      </c>
      <c r="M68" s="164">
        <f>+AVERAGE('[1]10.PRECIO DEL VINO DE TRASLADO'!Y436:Y447)</f>
        <v>6025.345916575644</v>
      </c>
      <c r="N68" s="164">
        <f>+(SUM(C58:C68)+SUM(B69))/12</f>
        <v>8370.6529303172756</v>
      </c>
      <c r="O68" s="164">
        <f t="shared" ref="O68" si="168">+(SUM(D58:D68)+SUM(C69))/12</f>
        <v>6541.4833448445097</v>
      </c>
      <c r="P68" s="164">
        <f>+(SUM(E58:E68)+SUM(D69))/12</f>
        <v>3707.0422270108679</v>
      </c>
      <c r="Q68" s="164">
        <f>+(SUM(F58:F68)+SUM(E69))/12</f>
        <v>3709.0822337663267</v>
      </c>
      <c r="R68" s="164">
        <f>+(SUM(G58:G68)+SUM(F69))/12</f>
        <v>7004.0940685704782</v>
      </c>
      <c r="S68" s="165">
        <f>+(SUM(H58:H68)+SUM(G69))/12</f>
        <v>7324.7268888214612</v>
      </c>
      <c r="T68" s="166">
        <f t="shared" ref="T68" si="169">+(SUM(I58:I68)+SUM(H69))/12</f>
        <v>8969.6954049087453</v>
      </c>
      <c r="U68" s="78">
        <f t="shared" si="143"/>
        <v>0.22457745402053586</v>
      </c>
      <c r="V68" s="7">
        <f t="shared" si="144"/>
        <v>6.5173347479997368E-2</v>
      </c>
    </row>
    <row r="69" spans="1:22" x14ac:dyDescent="0.25">
      <c r="A69" s="42" t="s">
        <v>9</v>
      </c>
      <c r="B69" s="164">
        <f>+'[1]10.PRECIO DEL VINO DE TRASLADO'!Y448</f>
        <v>7702.5741881409285</v>
      </c>
      <c r="C69" s="164">
        <f>+'[1]10.PRECIO DEL VINO DE TRASLADO'!Y460</f>
        <v>7701.8657590953044</v>
      </c>
      <c r="D69" s="164">
        <f>+'[1]10.PRECIO DEL VINO DE TRASLADO'!Y472</f>
        <v>5063.5117031298496</v>
      </c>
      <c r="E69" s="164">
        <f>+'[1]10.PRECIO DEL VINO DE TRASLADO'!Y484</f>
        <v>2968.2708299545779</v>
      </c>
      <c r="F69" s="164">
        <f>+'[1]10.PRECIO DEL VINO DE TRASLADO'!Y496</f>
        <v>4848.9407263588264</v>
      </c>
      <c r="G69" s="164">
        <f>+'[1]10.PRECIO DEL VINO DE TRASLADO'!Y508</f>
        <v>5715.6246961659344</v>
      </c>
      <c r="H69" s="165">
        <f>+'[1]10.PRECIO DEL VINO DE TRASLADO'!Y520</f>
        <v>6218.11</v>
      </c>
      <c r="I69" s="166"/>
      <c r="J69" s="7"/>
      <c r="K69" s="2"/>
      <c r="L69" s="42" t="s">
        <v>9</v>
      </c>
      <c r="M69" s="164">
        <f>+AVERAGE('[1]10.PRECIO DEL VINO DE TRASLADO'!Y437:Y448)</f>
        <v>6340.7249144770076</v>
      </c>
      <c r="N69" s="164">
        <f>+(SUM(C58:C69))/12</f>
        <v>8370.5938945634734</v>
      </c>
      <c r="O69" s="164">
        <f t="shared" ref="O69" si="170">+(SUM(D58:D69))/12</f>
        <v>6321.6205068473873</v>
      </c>
      <c r="P69" s="164">
        <f>+(SUM(E58:E69))/12</f>
        <v>3532.4388209129283</v>
      </c>
      <c r="Q69" s="164">
        <f>+(SUM(F58:F69))/12</f>
        <v>3865.8047251333478</v>
      </c>
      <c r="R69" s="164">
        <f>+(SUM(G58:G69))/12</f>
        <v>7076.3177327210715</v>
      </c>
      <c r="S69" s="165">
        <f>+(SUM(H58:H69))/12</f>
        <v>7366.6006641409667</v>
      </c>
      <c r="T69" s="166"/>
      <c r="U69" s="78"/>
      <c r="V69" s="7"/>
    </row>
    <row r="70" spans="1:22" ht="25.5" x14ac:dyDescent="0.25">
      <c r="A70" s="53" t="s">
        <v>14</v>
      </c>
      <c r="B70" s="223">
        <f>AVERAGE(B58:B69)</f>
        <v>6340.7249144770076</v>
      </c>
      <c r="C70" s="223">
        <f t="shared" ref="C70:I70" si="171">AVERAGE(C58:C69)</f>
        <v>8370.5938945634734</v>
      </c>
      <c r="D70" s="223">
        <f t="shared" si="171"/>
        <v>6321.6205068473873</v>
      </c>
      <c r="E70" s="223">
        <f t="shared" si="171"/>
        <v>3532.4388209129283</v>
      </c>
      <c r="F70" s="223">
        <f t="shared" si="171"/>
        <v>3865.8047251333478</v>
      </c>
      <c r="G70" s="223">
        <f t="shared" si="171"/>
        <v>7076.3177327210715</v>
      </c>
      <c r="H70" s="224">
        <f t="shared" si="171"/>
        <v>7366.6006641409667</v>
      </c>
      <c r="I70" s="224">
        <f t="shared" si="171"/>
        <v>9219.8395326277223</v>
      </c>
      <c r="J70" s="170"/>
      <c r="K70" s="3"/>
      <c r="L70" s="43" t="s">
        <v>14</v>
      </c>
      <c r="M70" s="167">
        <f t="shared" ref="M70" si="172">+AVERAGE(M58:M69)</f>
        <v>5008.7993234985688</v>
      </c>
      <c r="N70" s="167">
        <f>+AVERAGE(N58:N69)</f>
        <v>7800.1111091539015</v>
      </c>
      <c r="O70" s="167">
        <f t="shared" ref="O70:T70" si="173">+AVERAGE(O58:O69)</f>
        <v>7576.1706596997874</v>
      </c>
      <c r="P70" s="167">
        <f t="shared" si="173"/>
        <v>4615.7585563876564</v>
      </c>
      <c r="Q70" s="167">
        <f t="shared" si="173"/>
        <v>3404.6370799265355</v>
      </c>
      <c r="R70" s="167">
        <f t="shared" si="173"/>
        <v>5800.3693148207631</v>
      </c>
      <c r="S70" s="168">
        <f t="shared" si="173"/>
        <v>7383.3380078921882</v>
      </c>
      <c r="T70" s="169">
        <f t="shared" si="173"/>
        <v>8011.1079262438552</v>
      </c>
      <c r="U70" s="79">
        <f>+T70/S70-1</f>
        <v>8.5025217277149068E-2</v>
      </c>
      <c r="V70" s="75">
        <f>+POWER(T70/O70,0.2)-1</f>
        <v>1.1226790148571419E-2</v>
      </c>
    </row>
    <row r="71" spans="1:22" ht="26.25" thickBot="1" x14ac:dyDescent="0.3">
      <c r="A71" s="45" t="s">
        <v>12</v>
      </c>
      <c r="B71" s="49"/>
      <c r="C71" s="50">
        <f t="shared" ref="C71:H71" si="174">+C70/B70-1</f>
        <v>0.32013200500969741</v>
      </c>
      <c r="D71" s="50">
        <f t="shared" si="174"/>
        <v>-0.24478231933421735</v>
      </c>
      <c r="E71" s="50">
        <f t="shared" si="174"/>
        <v>-0.4412130849856144</v>
      </c>
      <c r="F71" s="50">
        <f t="shared" si="174"/>
        <v>9.4372732585433328E-2</v>
      </c>
      <c r="G71" s="50">
        <f t="shared" si="174"/>
        <v>0.83049021765500064</v>
      </c>
      <c r="H71" s="70">
        <f t="shared" si="174"/>
        <v>4.1021749218187242E-2</v>
      </c>
      <c r="I71" s="70">
        <f t="shared" ref="I71" si="175">+I70/H70-1</f>
        <v>0.25157314112436224</v>
      </c>
      <c r="J71" s="52"/>
      <c r="K71" s="2"/>
      <c r="L71" s="45" t="s">
        <v>12</v>
      </c>
      <c r="M71" s="49"/>
      <c r="N71" s="50">
        <f t="shared" ref="N71:S71" si="176">+N70/M70-1</f>
        <v>0.55728161688570998</v>
      </c>
      <c r="O71" s="50">
        <f t="shared" si="176"/>
        <v>-2.8709905066776065E-2</v>
      </c>
      <c r="P71" s="50">
        <f t="shared" si="176"/>
        <v>-0.39075309101200206</v>
      </c>
      <c r="Q71" s="50">
        <f t="shared" si="176"/>
        <v>-0.26238839438104355</v>
      </c>
      <c r="R71" s="50">
        <f t="shared" si="176"/>
        <v>0.70366743316615765</v>
      </c>
      <c r="S71" s="70">
        <f t="shared" si="176"/>
        <v>0.27290825931147467</v>
      </c>
      <c r="T71" s="73"/>
      <c r="U71" s="51"/>
      <c r="V71" s="52"/>
    </row>
    <row r="72" spans="1:22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2" ht="15.75" thickBot="1" x14ac:dyDescent="0.3">
      <c r="A73" s="284" t="s">
        <v>291</v>
      </c>
      <c r="B73" s="285"/>
      <c r="C73" s="285"/>
      <c r="D73" s="285"/>
      <c r="E73" s="285"/>
      <c r="F73" s="285"/>
      <c r="G73" s="285"/>
      <c r="H73" s="285"/>
      <c r="I73" s="285"/>
      <c r="J73" s="286"/>
      <c r="K73" s="2"/>
      <c r="L73" s="284" t="s">
        <v>292</v>
      </c>
      <c r="M73" s="285"/>
      <c r="N73" s="285"/>
      <c r="O73" s="285"/>
      <c r="P73" s="285"/>
      <c r="Q73" s="285"/>
      <c r="R73" s="285"/>
      <c r="S73" s="285"/>
      <c r="T73" s="285"/>
      <c r="U73" s="285"/>
      <c r="V73" s="286"/>
    </row>
    <row r="74" spans="1:22" ht="38.25" x14ac:dyDescent="0.25">
      <c r="A74" s="88"/>
      <c r="B74" s="104">
        <v>2016</v>
      </c>
      <c r="C74" s="84">
        <f>+B74+1</f>
        <v>2017</v>
      </c>
      <c r="D74" s="84">
        <f t="shared" ref="D74:G74" si="177">+C74+1</f>
        <v>2018</v>
      </c>
      <c r="E74" s="84">
        <f t="shared" si="177"/>
        <v>2019</v>
      </c>
      <c r="F74" s="84">
        <f t="shared" si="177"/>
        <v>2020</v>
      </c>
      <c r="G74" s="84">
        <f t="shared" si="177"/>
        <v>2021</v>
      </c>
      <c r="H74" s="84">
        <v>2022</v>
      </c>
      <c r="I74" s="104">
        <v>2023</v>
      </c>
      <c r="J74" s="90" t="s">
        <v>16</v>
      </c>
      <c r="K74" s="2"/>
      <c r="L74" s="88"/>
      <c r="M74" s="104">
        <v>2016</v>
      </c>
      <c r="N74" s="84">
        <f>+M74+1</f>
        <v>2017</v>
      </c>
      <c r="O74" s="84">
        <f t="shared" ref="O74:R74" si="178">+N74+1</f>
        <v>2018</v>
      </c>
      <c r="P74" s="84">
        <f t="shared" si="178"/>
        <v>2019</v>
      </c>
      <c r="Q74" s="84">
        <f t="shared" si="178"/>
        <v>2020</v>
      </c>
      <c r="R74" s="84">
        <f t="shared" si="178"/>
        <v>2021</v>
      </c>
      <c r="S74" s="105">
        <v>2022</v>
      </c>
      <c r="T74" s="89">
        <v>2023</v>
      </c>
      <c r="U74" s="118" t="s">
        <v>16</v>
      </c>
      <c r="V74" s="114" t="s">
        <v>21</v>
      </c>
    </row>
    <row r="75" spans="1:22" x14ac:dyDescent="0.25">
      <c r="A75" s="91" t="s">
        <v>10</v>
      </c>
      <c r="B75" s="171">
        <f>+'[1]10.PRECIO DEL VINO DE TRASLADO'!Z437</f>
        <v>5358.3907188892708</v>
      </c>
      <c r="C75" s="164">
        <f>+'[1]10.PRECIO DEL VINO DE TRASLADO'!Z449</f>
        <v>12927.040210263442</v>
      </c>
      <c r="D75" s="164">
        <f>+'[1]10.PRECIO DEL VINO DE TRASLADO'!Z461</f>
        <v>10698.902429907659</v>
      </c>
      <c r="E75" s="164">
        <f>+'[1]10.PRECIO DEL VINO DE TRASLADO'!Z473</f>
        <v>6059.6247544709177</v>
      </c>
      <c r="F75" s="164">
        <f>+'[1]10.PRECIO DEL VINO DE TRASLADO'!Z485</f>
        <v>3649.4348354704903</v>
      </c>
      <c r="G75" s="164">
        <f>+'[1]10.PRECIO DEL VINO DE TRASLADO'!Z497</f>
        <v>6431.5353995508067</v>
      </c>
      <c r="H75" s="164">
        <f>+'[1]10.PRECIO DEL VINO DE TRASLADO'!Z509</f>
        <v>8000.4727985940899</v>
      </c>
      <c r="I75" s="171">
        <f>+'[1]10.PRECIO DEL VINO DE TRASLADO'!Z521</f>
        <v>12020.264150943396</v>
      </c>
      <c r="J75" s="93">
        <f t="shared" ref="J75:J80" si="179">+I75/H75-1</f>
        <v>0.50244422467828365</v>
      </c>
      <c r="K75" s="2"/>
      <c r="L75" s="91" t="s">
        <v>10</v>
      </c>
      <c r="M75" s="171">
        <f>+AVERAGE('[1]10.PRECIO DEL VINO DE TRASLADO'!Z426:Z437)</f>
        <v>5301.9489315281662</v>
      </c>
      <c r="N75" s="164">
        <f>+(SUM(C75)+SUM(B76:B86))/12</f>
        <v>9536.1630113012616</v>
      </c>
      <c r="O75" s="164">
        <f t="shared" ref="O75" si="180">+(SUM(D75)+SUM(C76:C86))/12</f>
        <v>11942.226543133162</v>
      </c>
      <c r="P75" s="164">
        <f t="shared" ref="P75" si="181">+(SUM(E75)+SUM(D76:D86))/12</f>
        <v>7747.5691230672046</v>
      </c>
      <c r="Q75" s="164">
        <f t="shared" ref="Q75" si="182">+(SUM(F75)+SUM(E76:E86))/12</f>
        <v>4464.0343309321515</v>
      </c>
      <c r="R75" s="164">
        <f t="shared" ref="R75" si="183">+(SUM(G75)+SUM(F76:F86))/12</f>
        <v>5112.7421723518355</v>
      </c>
      <c r="S75" s="172">
        <f t="shared" ref="S75" si="184">+(SUM(H75)+SUM(G76:G86))/12</f>
        <v>8275.62224686011</v>
      </c>
      <c r="T75" s="173">
        <f>+(SUM(I75)+SUM(H76:H86))/12</f>
        <v>10083.819840379465</v>
      </c>
      <c r="U75" s="119">
        <f t="shared" ref="U75:U85" si="185">+T75/S75-1</f>
        <v>0.21849687426288833</v>
      </c>
      <c r="V75" s="115">
        <f t="shared" ref="V75:V85" si="186">+POWER(T75/O75,0.2)-1</f>
        <v>-3.3263859707744925E-2</v>
      </c>
    </row>
    <row r="76" spans="1:22" x14ac:dyDescent="0.25">
      <c r="A76" s="91" t="s">
        <v>11</v>
      </c>
      <c r="B76" s="171">
        <f>+'[1]10.PRECIO DEL VINO DE TRASLADO'!Z438</f>
        <v>5095.9735315111157</v>
      </c>
      <c r="C76" s="164">
        <f>+'[1]10.PRECIO DEL VINO DE TRASLADO'!Z450</f>
        <v>12671.182144803448</v>
      </c>
      <c r="D76" s="164">
        <f>+'[1]10.PRECIO DEL VINO DE TRASLADO'!Z462</f>
        <v>9981.4152695487464</v>
      </c>
      <c r="E76" s="164">
        <f>+'[1]10.PRECIO DEL VINO DE TRASLADO'!Z474</f>
        <v>5648.1453653013568</v>
      </c>
      <c r="F76" s="164">
        <f>+'[1]10.PRECIO DEL VINO DE TRASLADO'!Z486</f>
        <v>3932.5948344276062</v>
      </c>
      <c r="G76" s="164">
        <f>+'[1]10.PRECIO DEL VINO DE TRASLADO'!Z498</f>
        <v>6173.6702241576513</v>
      </c>
      <c r="H76" s="164">
        <f>+'[1]10.PRECIO DEL VINO DE TRASLADO'!Z510</f>
        <v>8547.7738214675192</v>
      </c>
      <c r="I76" s="171">
        <f>+'[1]10.PRECIO DEL VINO DE TRASLADO'!Z522</f>
        <v>13584.154520253958</v>
      </c>
      <c r="J76" s="93">
        <f t="shared" si="179"/>
        <v>0.58920378615279878</v>
      </c>
      <c r="K76" s="2"/>
      <c r="L76" s="91" t="s">
        <v>11</v>
      </c>
      <c r="M76" s="171">
        <f>+AVERAGE('[1]10.PRECIO DEL VINO DE TRASLADO'!Z427:Z438)</f>
        <v>5280.4539941608691</v>
      </c>
      <c r="N76" s="164">
        <f>+(SUM(C75:C76)+SUM(B77:B86))/12</f>
        <v>10167.430395742289</v>
      </c>
      <c r="O76" s="164">
        <f t="shared" ref="O76" si="187">+(SUM(D75:D76)+SUM(C77:C86))/12</f>
        <v>11718.079303528602</v>
      </c>
      <c r="P76" s="164">
        <f t="shared" ref="P76" si="188">+(SUM(E75:E76)+SUM(D77:D86))/12</f>
        <v>7386.463297713256</v>
      </c>
      <c r="Q76" s="164">
        <f t="shared" ref="Q76" si="189">+(SUM(F75:F76)+SUM(E77:E86))/12</f>
        <v>4321.0717866926716</v>
      </c>
      <c r="R76" s="164">
        <f t="shared" ref="R76" si="190">+(SUM(G75:G76)+SUM(F77:F86))/12</f>
        <v>5299.4984548293396</v>
      </c>
      <c r="S76" s="172">
        <f t="shared" ref="S76" si="191">+(SUM(H75:H76)+SUM(G77:G86))/12</f>
        <v>8473.4642133025991</v>
      </c>
      <c r="T76" s="173">
        <f t="shared" ref="T76" si="192">+(SUM(I75:I76)+SUM(H77:H86))/12</f>
        <v>10503.518231945001</v>
      </c>
      <c r="U76" s="119">
        <f t="shared" si="185"/>
        <v>0.23957781227840602</v>
      </c>
      <c r="V76" s="115">
        <f t="shared" si="186"/>
        <v>-2.1646794769075606E-2</v>
      </c>
    </row>
    <row r="77" spans="1:22" x14ac:dyDescent="0.25">
      <c r="A77" s="91" t="s">
        <v>0</v>
      </c>
      <c r="B77" s="171">
        <f>+'[1]10.PRECIO DEL VINO DE TRASLADO'!Z439</f>
        <v>6216.1273903154706</v>
      </c>
      <c r="C77" s="164">
        <f>+'[1]10.PRECIO DEL VINO DE TRASLADO'!Z451</f>
        <v>12654.535236759444</v>
      </c>
      <c r="D77" s="164">
        <f>+'[1]10.PRECIO DEL VINO DE TRASLADO'!Z463</f>
        <v>8734.6539145578445</v>
      </c>
      <c r="E77" s="164">
        <f>+'[1]10.PRECIO DEL VINO DE TRASLADO'!Z475</f>
        <v>4669.586495353713</v>
      </c>
      <c r="F77" s="164">
        <f>+'[1]10.PRECIO DEL VINO DE TRASLADO'!Z487</f>
        <v>3901.2088512308819</v>
      </c>
      <c r="G77" s="164">
        <f>+'[1]10.PRECIO DEL VINO DE TRASLADO'!Z499</f>
        <v>7984.0254482108676</v>
      </c>
      <c r="H77" s="164">
        <f>+'[1]10.PRECIO DEL VINO DE TRASLADO'!Z511</f>
        <v>8860.0440754206411</v>
      </c>
      <c r="I77" s="171">
        <f>+'[1]10.PRECIO DEL VINO DE TRASLADO'!Z523</f>
        <v>11796.407051391427</v>
      </c>
      <c r="J77" s="93">
        <f t="shared" si="179"/>
        <v>0.33141629443094822</v>
      </c>
      <c r="K77" s="2"/>
      <c r="L77" s="91" t="s">
        <v>0</v>
      </c>
      <c r="M77" s="171">
        <f>+AVERAGE('[1]10.PRECIO DEL VINO DE TRASLADO'!Z428:Z439)</f>
        <v>5351.2535723589999</v>
      </c>
      <c r="N77" s="164">
        <f>+(SUM(C75:C77)+SUM(B78:B86))/12</f>
        <v>10703.964382945955</v>
      </c>
      <c r="O77" s="164">
        <f t="shared" ref="O77" si="193">+(SUM(D75:D77)+SUM(C78:C86))/12</f>
        <v>11391.422526678469</v>
      </c>
      <c r="P77" s="164">
        <f>+(SUM(E75:E77)+SUM(D78:D86))/12</f>
        <v>7047.7076794462455</v>
      </c>
      <c r="Q77" s="164">
        <f>+(SUM(F75:F77)+SUM(E78:E86))/12</f>
        <v>4257.0403163491028</v>
      </c>
      <c r="R77" s="164">
        <f>+(SUM(G75:G77)+SUM(F78:F86))/12</f>
        <v>5639.7331712443383</v>
      </c>
      <c r="S77" s="172">
        <f>+(SUM(H75:H77)+SUM(G78:G86))/12</f>
        <v>8546.4657655700812</v>
      </c>
      <c r="T77" s="173">
        <f t="shared" ref="T77" si="194">+(SUM(I75:I77)+SUM(H78:H86))/12</f>
        <v>10748.215146609233</v>
      </c>
      <c r="U77" s="119">
        <f t="shared" si="185"/>
        <v>0.25762103791593272</v>
      </c>
      <c r="V77" s="115">
        <f t="shared" si="186"/>
        <v>-1.1556890983119517E-2</v>
      </c>
    </row>
    <row r="78" spans="1:22" x14ac:dyDescent="0.25">
      <c r="A78" s="91" t="s">
        <v>1</v>
      </c>
      <c r="B78" s="171">
        <f>+'[1]10.PRECIO DEL VINO DE TRASLADO'!Z440</f>
        <v>7128.8004885611508</v>
      </c>
      <c r="C78" s="164">
        <f>+'[1]10.PRECIO DEL VINO DE TRASLADO'!Z452</f>
        <v>11138.46982746952</v>
      </c>
      <c r="D78" s="164">
        <f>+'[1]10.PRECIO DEL VINO DE TRASLADO'!Z464</f>
        <v>9165.1716290034456</v>
      </c>
      <c r="E78" s="164">
        <f>+'[1]10.PRECIO DEL VINO DE TRASLADO'!Z476</f>
        <v>4447.3379161849998</v>
      </c>
      <c r="F78" s="164">
        <f>+'[1]10.PRECIO DEL VINO DE TRASLADO'!Z488</f>
        <v>4611.4888850244815</v>
      </c>
      <c r="G78" s="164">
        <f>+'[1]10.PRECIO DEL VINO DE TRASLADO'!Z500</f>
        <v>9303.7556477273756</v>
      </c>
      <c r="H78" s="164">
        <f>+'[1]10.PRECIO DEL VINO DE TRASLADO'!Z512</f>
        <v>10794.131957316897</v>
      </c>
      <c r="I78" s="171">
        <f>+'[1]10.PRECIO DEL VINO DE TRASLADO'!Z524</f>
        <v>14807.740600910785</v>
      </c>
      <c r="J78" s="93">
        <f t="shared" si="179"/>
        <v>0.37183246040208262</v>
      </c>
      <c r="K78" s="2"/>
      <c r="L78" s="91" t="s">
        <v>1</v>
      </c>
      <c r="M78" s="171">
        <f>+AVERAGE('[1]10.PRECIO DEL VINO DE TRASLADO'!Z429:Z440)</f>
        <v>5475.1089225407377</v>
      </c>
      <c r="N78" s="164">
        <f>+(SUM(C75:C78)+SUM(B79:B86))/12</f>
        <v>11038.103494521651</v>
      </c>
      <c r="O78" s="164">
        <f t="shared" ref="O78" si="195">+(SUM(D75:D78)+SUM(C79:C86))/12</f>
        <v>11226.981010139629</v>
      </c>
      <c r="P78" s="164">
        <f>+(SUM(E75:E78)+SUM(D79:D86))/12</f>
        <v>6654.554870044708</v>
      </c>
      <c r="Q78" s="164">
        <f>+(SUM(F75:F78)+SUM(E79:E86))/12</f>
        <v>4270.7195637523919</v>
      </c>
      <c r="R78" s="164">
        <f>+(SUM(G75:G78)+SUM(F79:F86))/12</f>
        <v>6030.7554014695788</v>
      </c>
      <c r="S78" s="172">
        <f>+(SUM(H75:H78)+SUM(G79:G86))/12</f>
        <v>8670.6637913692084</v>
      </c>
      <c r="T78" s="173">
        <f t="shared" ref="T78" si="196">+(SUM(I75:I78)+SUM(H79:H86))/12</f>
        <v>11082.682533575391</v>
      </c>
      <c r="U78" s="119">
        <f t="shared" si="185"/>
        <v>0.27818155567363934</v>
      </c>
      <c r="V78" s="115">
        <f t="shared" si="186"/>
        <v>-2.5838844280592355E-3</v>
      </c>
    </row>
    <row r="79" spans="1:22" x14ac:dyDescent="0.25">
      <c r="A79" s="91" t="s">
        <v>2</v>
      </c>
      <c r="B79" s="171">
        <f>+'[1]10.PRECIO DEL VINO DE TRASLADO'!Z441</f>
        <v>8031.0249955589106</v>
      </c>
      <c r="C79" s="164">
        <f>+'[1]10.PRECIO DEL VINO DE TRASLADO'!Z453</f>
        <v>11437.010183720891</v>
      </c>
      <c r="D79" s="164">
        <f>+'[1]10.PRECIO DEL VINO DE TRASLADO'!Z465</f>
        <v>8294.9341003917507</v>
      </c>
      <c r="E79" s="164">
        <f>+'[1]10.PRECIO DEL VINO DE TRASLADO'!Z477</f>
        <v>3966.7734224386995</v>
      </c>
      <c r="F79" s="164">
        <f>+'[1]10.PRECIO DEL VINO DE TRASLADO'!Z489</f>
        <v>4545.6691958960701</v>
      </c>
      <c r="G79" s="164">
        <f>+'[1]10.PRECIO DEL VINO DE TRASLADO'!Z501</f>
        <v>9661.2652942836758</v>
      </c>
      <c r="H79" s="164">
        <f>+'[1]10.PRECIO DEL VINO DE TRASLADO'!Z513</f>
        <v>9380.5520485009074</v>
      </c>
      <c r="I79" s="171">
        <f>+'[1]10.PRECIO DEL VINO DE TRASLADO'!Z525</f>
        <v>11815.996385605649</v>
      </c>
      <c r="J79" s="93">
        <f t="shared" si="179"/>
        <v>0.25962697339267438</v>
      </c>
      <c r="K79" s="2"/>
      <c r="L79" s="91" t="s">
        <v>2</v>
      </c>
      <c r="M79" s="171">
        <f>+AVERAGE('[1]10.PRECIO DEL VINO DE TRASLADO'!Z430:Z441)</f>
        <v>5715.8651091253532</v>
      </c>
      <c r="N79" s="164">
        <f>+(SUM(C75:C79)+SUM(B80:B86))/12</f>
        <v>11321.935593535149</v>
      </c>
      <c r="O79" s="164">
        <f t="shared" ref="O79" si="197">+(SUM(D75:D79)+SUM(C80:C86))/12</f>
        <v>10965.141336528866</v>
      </c>
      <c r="P79" s="164">
        <f>+(SUM(E75:E79)+SUM(D80:D86))/12</f>
        <v>6293.8748135486203</v>
      </c>
      <c r="Q79" s="164">
        <f>+(SUM(F75:F79)+SUM(E80:E86))/12</f>
        <v>4318.9608782071737</v>
      </c>
      <c r="R79" s="164">
        <f>+(SUM(G75:G79)+SUM(F80:F86))/12</f>
        <v>6457.0550763352121</v>
      </c>
      <c r="S79" s="172">
        <f>+(SUM(H75:H79)+SUM(G80:G86))/12</f>
        <v>8647.2710208873104</v>
      </c>
      <c r="T79" s="173">
        <f t="shared" ref="T79" si="198">+(SUM(I75:I79)+SUM(H80:H86))/12</f>
        <v>11285.63622833412</v>
      </c>
      <c r="U79" s="119">
        <f t="shared" si="185"/>
        <v>0.30510957746945722</v>
      </c>
      <c r="V79" s="115">
        <f t="shared" si="186"/>
        <v>5.7785347587266944E-3</v>
      </c>
    </row>
    <row r="80" spans="1:22" x14ac:dyDescent="0.25">
      <c r="A80" s="91" t="s">
        <v>3</v>
      </c>
      <c r="B80" s="171">
        <f>+'[1]10.PRECIO DEL VINO DE TRASLADO'!Z442</f>
        <v>8723.4408206924527</v>
      </c>
      <c r="C80" s="164">
        <f>+'[1]10.PRECIO DEL VINO DE TRASLADO'!Z454</f>
        <v>11910.541550903852</v>
      </c>
      <c r="D80" s="164">
        <f>+'[1]10.PRECIO DEL VINO DE TRASLADO'!Z466</f>
        <v>8734.4167462407295</v>
      </c>
      <c r="E80" s="164">
        <f>+'[1]10.PRECIO DEL VINO DE TRASLADO'!Z478</f>
        <v>4973.8112898134477</v>
      </c>
      <c r="F80" s="164">
        <f>+'[1]10.PRECIO DEL VINO DE TRASLADO'!Z490</f>
        <v>4907.9956430013026</v>
      </c>
      <c r="G80" s="164">
        <f>+'[1]10.PRECIO DEL VINO DE TRASLADO'!Z502</f>
        <v>8772.1964519121157</v>
      </c>
      <c r="H80" s="164">
        <f>+'[1]10.PRECIO DEL VINO DE TRASLADO'!Z514</f>
        <v>10613.865704734379</v>
      </c>
      <c r="I80" s="171">
        <f>+'[1]10.PRECIO DEL VINO DE TRASLADO'!Z526</f>
        <v>10854.295552760897</v>
      </c>
      <c r="J80" s="93">
        <f t="shared" si="179"/>
        <v>2.2652429822931808E-2</v>
      </c>
      <c r="K80" s="2"/>
      <c r="L80" s="91" t="s">
        <v>3</v>
      </c>
      <c r="M80" s="171">
        <f>+AVERAGE('[1]10.PRECIO DEL VINO DE TRASLADO'!Z431:Z442)</f>
        <v>5969.1394787402387</v>
      </c>
      <c r="N80" s="164">
        <f>+(SUM(C75:C80)+SUM(B81:B86))/12</f>
        <v>11587.527321052767</v>
      </c>
      <c r="O80" s="164">
        <f t="shared" ref="O80" si="199">+(SUM(D75:D80)+SUM(C81:C86))/12</f>
        <v>10700.464269473609</v>
      </c>
      <c r="P80" s="164">
        <f>+(SUM(E75:E80)+SUM(D81:D86))/12</f>
        <v>5980.4910255130135</v>
      </c>
      <c r="Q80" s="164">
        <f>+(SUM(F75:F80)+SUM(E81:E86))/12</f>
        <v>4313.4762409728282</v>
      </c>
      <c r="R80" s="164">
        <f>+(SUM(G75:G80)+SUM(F81:F86))/12</f>
        <v>6779.0718104111147</v>
      </c>
      <c r="S80" s="172">
        <f>+(SUM(H75:H80)+SUM(G81:G86))/12</f>
        <v>8800.743458622499</v>
      </c>
      <c r="T80" s="166">
        <f t="shared" ref="T80" si="200">+(SUM(I75:I80)+SUM(H81:H86))/12</f>
        <v>11305.672049002997</v>
      </c>
      <c r="U80" s="78">
        <f t="shared" si="185"/>
        <v>0.28462692977674542</v>
      </c>
      <c r="V80" s="7">
        <f t="shared" si="186"/>
        <v>1.106424515326454E-2</v>
      </c>
    </row>
    <row r="81" spans="1:22" x14ac:dyDescent="0.25">
      <c r="A81" s="91" t="s">
        <v>4</v>
      </c>
      <c r="B81" s="171">
        <f>+'[1]10.PRECIO DEL VINO DE TRASLADO'!Z443</f>
        <v>9035.7056243780062</v>
      </c>
      <c r="C81" s="164">
        <f>+'[1]10.PRECIO DEL VINO DE TRASLADO'!Z455</f>
        <v>11248.789955307819</v>
      </c>
      <c r="D81" s="164">
        <f>+'[1]10.PRECIO DEL VINO DE TRASLADO'!Z467</f>
        <v>8197.7599739424932</v>
      </c>
      <c r="E81" s="164">
        <f>+'[1]10.PRECIO DEL VINO DE TRASLADO'!Z479</f>
        <v>4756.5635581494826</v>
      </c>
      <c r="F81" s="164">
        <f>+'[1]10.PRECIO DEL VINO DE TRASLADO'!Z491</f>
        <v>4717.8452165214076</v>
      </c>
      <c r="G81" s="164">
        <f>+'[1]10.PRECIO DEL VINO DE TRASLADO'!Z503</f>
        <v>8969.1996064839204</v>
      </c>
      <c r="H81" s="164">
        <f>+'[1]10.PRECIO DEL VINO DE TRASLADO'!Z515</f>
        <v>9990.2116161014001</v>
      </c>
      <c r="I81" s="171">
        <f>+'[1]10.PRECIO DEL VINO DE TRASLADO'!Z527</f>
        <v>11852.875833324644</v>
      </c>
      <c r="J81" s="93">
        <f t="shared" ref="J81" si="201">+I81/H81-1</f>
        <v>0.18644892508794864</v>
      </c>
      <c r="K81" s="2"/>
      <c r="L81" s="91" t="s">
        <v>4</v>
      </c>
      <c r="M81" s="171">
        <f>+AVERAGE('[1]10.PRECIO DEL VINO DE TRASLADO'!Z432:Z443)</f>
        <v>6251.0319356534164</v>
      </c>
      <c r="N81" s="164">
        <f>+(SUM(C75:C81)+SUM(B82:B86))/12</f>
        <v>11771.951015296916</v>
      </c>
      <c r="O81" s="164">
        <f t="shared" ref="O81" si="202">+(SUM(D75:D81)+SUM(C82:C86))/12</f>
        <v>10446.211771026496</v>
      </c>
      <c r="P81" s="164">
        <f>+(SUM(E75:E81)+SUM(D82:D86))/12</f>
        <v>5693.7246575302634</v>
      </c>
      <c r="Q81" s="164">
        <f>+(SUM(F75:F81)+SUM(E82:E86))/12</f>
        <v>4310.2497125038217</v>
      </c>
      <c r="R81" s="164">
        <f>+(SUM(G75:G81)+SUM(F82:F86))/12</f>
        <v>7133.3513429079903</v>
      </c>
      <c r="S81" s="172">
        <f>+(SUM(H75:H81)+SUM(G82:G86))/12</f>
        <v>8885.827792757289</v>
      </c>
      <c r="T81" s="173">
        <f t="shared" ref="T81" si="203">+(SUM(I75:I81)+SUM(H82:H86))/12</f>
        <v>11460.894067104935</v>
      </c>
      <c r="U81" s="119">
        <f t="shared" si="185"/>
        <v>0.28979475344396666</v>
      </c>
      <c r="V81" s="115">
        <f t="shared" si="186"/>
        <v>1.8713202185370426E-2</v>
      </c>
    </row>
    <row r="82" spans="1:22" x14ac:dyDescent="0.25">
      <c r="A82" s="91" t="s">
        <v>5</v>
      </c>
      <c r="B82" s="171">
        <f>+'[1]10.PRECIO DEL VINO DE TRASLADO'!Z444</f>
        <v>9160.5108818470417</v>
      </c>
      <c r="C82" s="164">
        <f>+'[1]10.PRECIO DEL VINO DE TRASLADO'!Z456</f>
        <v>11632.745556119202</v>
      </c>
      <c r="D82" s="164">
        <f>+'[1]10.PRECIO DEL VINO DE TRASLADO'!Z468</f>
        <v>7850.6770186238919</v>
      </c>
      <c r="E82" s="164">
        <f>+'[1]10.PRECIO DEL VINO DE TRASLADO'!Z480</f>
        <v>4583.2883351320934</v>
      </c>
      <c r="F82" s="164">
        <f>+'[1]10.PRECIO DEL VINO DE TRASLADO'!Z492</f>
        <v>5427.1427217506116</v>
      </c>
      <c r="G82" s="164">
        <f>+'[1]10.PRECIO DEL VINO DE TRASLADO'!Z504</f>
        <v>8713.3507177716201</v>
      </c>
      <c r="H82" s="164">
        <f>+'[1]10.PRECIO DEL VINO DE TRASLADO'!Z516</f>
        <v>10448.814818056348</v>
      </c>
      <c r="I82" s="171">
        <f>+'[1]10.PRECIO DEL VINO DE TRASLADO'!Z528</f>
        <v>15997.210806885509</v>
      </c>
      <c r="J82" s="93">
        <f t="shared" ref="J82" si="204">+I82/H82-1</f>
        <v>0.53100720851527683</v>
      </c>
      <c r="K82" s="2"/>
      <c r="L82" s="91" t="s">
        <v>5</v>
      </c>
      <c r="M82" s="171">
        <f>+AVERAGE('[1]10.PRECIO DEL VINO DE TRASLADO'!Z433:Z444)</f>
        <v>6593.1282767038692</v>
      </c>
      <c r="N82" s="164">
        <f>+(SUM(C75:C82)+SUM(B83:B86))/12</f>
        <v>11977.970571486265</v>
      </c>
      <c r="O82" s="164">
        <f t="shared" ref="O82" si="205">+(SUM(D75:D82)+SUM(C83:C86))/12</f>
        <v>10131.039392901888</v>
      </c>
      <c r="P82" s="164">
        <f>+(SUM(E75:E82)+SUM(D83:D86))/12</f>
        <v>5421.4422672392793</v>
      </c>
      <c r="Q82" s="164">
        <f>+(SUM(F75:F82)+SUM(E83:E86))/12</f>
        <v>4380.5709113886978</v>
      </c>
      <c r="R82" s="164">
        <f>+(SUM(G75:G82)+SUM(F83:F86))/12</f>
        <v>7407.2020092430748</v>
      </c>
      <c r="S82" s="172">
        <f>+(SUM(H75:H82)+SUM(G83:G86))/12</f>
        <v>9030.4498011143496</v>
      </c>
      <c r="T82" s="173">
        <f t="shared" ref="T82" si="206">+(SUM(I75:I82)+SUM(H83:H86))/12</f>
        <v>11923.260399507364</v>
      </c>
      <c r="U82" s="119">
        <f t="shared" si="185"/>
        <v>0.32033959128326517</v>
      </c>
      <c r="V82" s="115">
        <f t="shared" si="186"/>
        <v>3.3113900433771715E-2</v>
      </c>
    </row>
    <row r="83" spans="1:22" x14ac:dyDescent="0.25">
      <c r="A83" s="91" t="s">
        <v>6</v>
      </c>
      <c r="B83" s="171">
        <f>+'[1]10.PRECIO DEL VINO DE TRASLADO'!Z445</f>
        <v>10551.654841457264</v>
      </c>
      <c r="C83" s="164">
        <f>+'[1]10.PRECIO DEL VINO DE TRASLADO'!Z457</f>
        <v>11671.016810533874</v>
      </c>
      <c r="D83" s="164">
        <f>+'[1]10.PRECIO DEL VINO DE TRASLADO'!Z469</f>
        <v>6809.7025048900414</v>
      </c>
      <c r="E83" s="164">
        <f>+'[1]10.PRECIO DEL VINO DE TRASLADO'!Z481</f>
        <v>3927.9962214629854</v>
      </c>
      <c r="F83" s="164">
        <f>+'[1]10.PRECIO DEL VINO DE TRASLADO'!Z493</f>
        <v>5135.7114498974815</v>
      </c>
      <c r="G83" s="164">
        <f>+'[1]10.PRECIO DEL VINO DE TRASLADO'!Z505</f>
        <v>8153.7818525868252</v>
      </c>
      <c r="H83" s="164">
        <f>+'[1]10.PRECIO DEL VINO DE TRASLADO'!Z517</f>
        <v>9621.2584065020892</v>
      </c>
      <c r="I83" s="171">
        <f>+'[1]10.PRECIO DEL VINO DE TRASLADO'!Z529</f>
        <v>16020.764138823535</v>
      </c>
      <c r="J83" s="93">
        <f t="shared" ref="J83:J84" si="207">+I83/H83-1</f>
        <v>0.66514227785386493</v>
      </c>
      <c r="K83" s="2"/>
      <c r="L83" s="91" t="s">
        <v>6</v>
      </c>
      <c r="M83" s="171">
        <f>+AVERAGE('[1]10.PRECIO DEL VINO DE TRASLADO'!Z434:Z445)</f>
        <v>7058.1322299292469</v>
      </c>
      <c r="N83" s="164">
        <f>+(SUM(C75:C83)+SUM(B84:B86))/12</f>
        <v>12071.250735575981</v>
      </c>
      <c r="O83" s="164">
        <f t="shared" ref="O83" si="208">+(SUM(D75:D83)+SUM(C84:C86))/12</f>
        <v>9725.9298674315669</v>
      </c>
      <c r="P83" s="164">
        <f>+(SUM(E75:E83)+SUM(D84:D86))/12</f>
        <v>5181.3000769536911</v>
      </c>
      <c r="Q83" s="164">
        <f>+(SUM(F75:F83)+SUM(E84:E86))/12</f>
        <v>4481.2138470915734</v>
      </c>
      <c r="R83" s="164">
        <f>+(SUM(G75:G83)+SUM(F84:F86))/12</f>
        <v>7658.7078761338526</v>
      </c>
      <c r="S83" s="172">
        <f>+(SUM(H75:H83)+SUM(G84:G86))/12</f>
        <v>9152.7395139406217</v>
      </c>
      <c r="T83" s="173">
        <f t="shared" ref="T83" si="209">+(SUM(I75:I83)+SUM(H84:H86))/12</f>
        <v>12456.552543867483</v>
      </c>
      <c r="U83" s="119">
        <f t="shared" si="185"/>
        <v>0.36096438939344799</v>
      </c>
      <c r="V83" s="115">
        <f t="shared" si="186"/>
        <v>5.0735356338508009E-2</v>
      </c>
    </row>
    <row r="84" spans="1:22" x14ac:dyDescent="0.25">
      <c r="A84" s="91" t="s">
        <v>7</v>
      </c>
      <c r="B84" s="171">
        <f>+'[1]10.PRECIO DEL VINO DE TRASLADO'!Z446</f>
        <v>10603.126625266172</v>
      </c>
      <c r="C84" s="164">
        <f>+'[1]10.PRECIO DEL VINO DE TRASLADO'!Z458</f>
        <v>13423.620915166004</v>
      </c>
      <c r="D84" s="164">
        <f>+'[1]10.PRECIO DEL VINO DE TRASLADO'!Z470</f>
        <v>6622.5442635451172</v>
      </c>
      <c r="E84" s="164">
        <f>+'[1]10.PRECIO DEL VINO DE TRASLADO'!Z482</f>
        <v>4863.4749230982279</v>
      </c>
      <c r="F84" s="164">
        <f>+'[1]10.PRECIO DEL VINO DE TRASLADO'!Z494</f>
        <v>5646.3337527946642</v>
      </c>
      <c r="G84" s="164">
        <f>+'[1]10.PRECIO DEL VINO DE TRASLADO'!Z506</f>
        <v>8566.4623087215532</v>
      </c>
      <c r="H84" s="164">
        <f>+'[1]10.PRECIO DEL VINO DE TRASLADO'!Z518</f>
        <v>9304.5292855099997</v>
      </c>
      <c r="I84" s="171">
        <f>+'[1]10.PRECIO DEL VINO DE TRASLADO'!Z530</f>
        <v>14108.187403911646</v>
      </c>
      <c r="J84" s="93">
        <f t="shared" si="207"/>
        <v>0.51627094407477592</v>
      </c>
      <c r="K84" s="2"/>
      <c r="L84" s="91" t="s">
        <v>7</v>
      </c>
      <c r="M84" s="171">
        <f>+AVERAGE('[1]10.PRECIO DEL VINO DE TRASLADO'!Z435:Z446)</f>
        <v>7504.4623941663995</v>
      </c>
      <c r="N84" s="164">
        <f>+(SUM(C75:C84)+SUM(B85:B86))/12</f>
        <v>12306.291926400967</v>
      </c>
      <c r="O84" s="164">
        <f t="shared" ref="O84" si="210">+(SUM(D75:D84)+SUM(C85:C86))/12</f>
        <v>9159.1734797964946</v>
      </c>
      <c r="P84" s="164">
        <f>+(SUM(E75:E84)+SUM(D85:D86))/12</f>
        <v>5034.7109652497838</v>
      </c>
      <c r="Q84" s="164">
        <f>+(SUM(F75:F84)+SUM(E85:E86))/12</f>
        <v>4546.4520828996092</v>
      </c>
      <c r="R84" s="164">
        <f>+(SUM(G75:G84)+SUM(F85:F86))/12</f>
        <v>7902.0519224610935</v>
      </c>
      <c r="S84" s="172">
        <f>+(SUM(H75:H84)+SUM(G85:G86))/12</f>
        <v>9214.2450953396601</v>
      </c>
      <c r="T84" s="173">
        <f t="shared" ref="T84" si="211">+(SUM(I75:I84)+SUM(H85:H86))/12</f>
        <v>12856.857387067621</v>
      </c>
      <c r="U84" s="119">
        <f t="shared" si="185"/>
        <v>0.39532400690864034</v>
      </c>
      <c r="V84" s="115">
        <f t="shared" si="186"/>
        <v>7.017723498483841E-2</v>
      </c>
    </row>
    <row r="85" spans="1:22" x14ac:dyDescent="0.25">
      <c r="A85" s="91" t="s">
        <v>8</v>
      </c>
      <c r="B85" s="171">
        <f>+'[1]10.PRECIO DEL VINO DE TRASLADO'!Z447</f>
        <v>13171.888626962582</v>
      </c>
      <c r="C85" s="164">
        <f>+'[1]10.PRECIO DEL VINO DE TRASLADO'!Z459</f>
        <v>13665.977624247475</v>
      </c>
      <c r="D85" s="164">
        <f>+'[1]10.PRECIO DEL VINO DE TRASLADO'!Z471</f>
        <v>6690.4325732001525</v>
      </c>
      <c r="E85" s="164">
        <f>+'[1]10.PRECIO DEL VINO DE TRASLADO'!Z483</f>
        <v>4367.8140307070307</v>
      </c>
      <c r="F85" s="164">
        <f>+'[1]10.PRECIO DEL VINO DE TRASLADO'!Z495</f>
        <v>5962.4526021713309</v>
      </c>
      <c r="G85" s="164">
        <f>+'[1]10.PRECIO DEL VINO DE TRASLADO'!Z507</f>
        <v>8084.2769807550294</v>
      </c>
      <c r="H85" s="164">
        <f>+'[1]10.PRECIO DEL VINO DE TRASLADO'!Z519</f>
        <v>9618.9622000000018</v>
      </c>
      <c r="I85" s="171">
        <f>+'[1]10.PRECIO DEL VINO DE TRASLADO'!Z531</f>
        <v>14357.572392483466</v>
      </c>
      <c r="J85" s="93">
        <f t="shared" ref="J85" si="212">+I85/H85-1</f>
        <v>0.4926321669590783</v>
      </c>
      <c r="K85" s="2"/>
      <c r="L85" s="91" t="s">
        <v>8</v>
      </c>
      <c r="M85" s="171">
        <f>+AVERAGE('[1]10.PRECIO DEL VINO DE TRASLADO'!Z436:Z447)</f>
        <v>8175.9942789233473</v>
      </c>
      <c r="N85" s="164">
        <f>+(SUM(C75:C85)+SUM(B86))/12</f>
        <v>12347.46600950804</v>
      </c>
      <c r="O85" s="164">
        <f t="shared" ref="O85" si="213">+(SUM(D75:D85)+SUM(C86))/12</f>
        <v>8577.8780588758837</v>
      </c>
      <c r="P85" s="164">
        <f>+(SUM(E75:E85)+SUM(D86))/12</f>
        <v>4841.1594200420232</v>
      </c>
      <c r="Q85" s="164">
        <f>+(SUM(F75:F85)+SUM(E86))/12</f>
        <v>4679.3386305216345</v>
      </c>
      <c r="R85" s="164">
        <f>+(SUM(G75:G85)+SUM(F86))/12</f>
        <v>8078.8706206764027</v>
      </c>
      <c r="S85" s="172">
        <f>+(SUM(H75:H85)+SUM(G86))/12</f>
        <v>9342.1355302767388</v>
      </c>
      <c r="T85" s="173">
        <f t="shared" ref="T85" si="214">+(SUM(I75:I85)+SUM(H86))/12</f>
        <v>13251.741569774576</v>
      </c>
      <c r="U85" s="119">
        <f t="shared" si="185"/>
        <v>0.41849168499293055</v>
      </c>
      <c r="V85" s="115">
        <f t="shared" si="186"/>
        <v>9.0884115408928379E-2</v>
      </c>
    </row>
    <row r="86" spans="1:22" x14ac:dyDescent="0.25">
      <c r="A86" s="91" t="s">
        <v>9</v>
      </c>
      <c r="B86" s="171">
        <f>+'[1]10.PRECIO DEL VINO DE TRASLADO'!Z448</f>
        <v>13788.662098801531</v>
      </c>
      <c r="C86" s="164">
        <f>+'[1]10.PRECIO DEL VINO DE TRASLADO'!Z460</f>
        <v>11153.926282658738</v>
      </c>
      <c r="D86" s="164">
        <f>+'[1]10.PRECIO DEL VINO DE TRASLADO'!Z472</f>
        <v>5829.4967283913356</v>
      </c>
      <c r="E86" s="164">
        <f>+'[1]10.PRECIO DEL VINO DE TRASLADO'!Z484</f>
        <v>3714.185578073284</v>
      </c>
      <c r="F86" s="164">
        <f>+'[1]10.PRECIO DEL VINO DE TRASLADO'!Z496</f>
        <v>6132.927515955379</v>
      </c>
      <c r="G86" s="164">
        <f>+'[1]10.PRECIO DEL VINO DE TRASLADO'!Z508</f>
        <v>6925.0096311166017</v>
      </c>
      <c r="H86" s="164">
        <f>+'[1]10.PRECIO DEL VINO DE TRASLADO'!Z520</f>
        <v>11805.43</v>
      </c>
      <c r="I86" s="171"/>
      <c r="J86" s="93"/>
      <c r="K86" s="2"/>
      <c r="L86" s="91" t="s">
        <v>9</v>
      </c>
      <c r="M86" s="171">
        <f>+AVERAGE('[1]10.PRECIO DEL VINO DE TRASLADO'!Z437:Z448)</f>
        <v>8905.4422203534141</v>
      </c>
      <c r="N86" s="164">
        <f>+(SUM(C75:C86))/12</f>
        <v>12127.904691496142</v>
      </c>
      <c r="O86" s="164">
        <f t="shared" ref="O86" si="215">+(SUM(D75:D86))/12</f>
        <v>8134.1755960202672</v>
      </c>
      <c r="P86" s="164">
        <f>+(SUM(E75:E86))/12</f>
        <v>4664.8834908488525</v>
      </c>
      <c r="Q86" s="164">
        <f>+(SUM(F75:F86))/12</f>
        <v>4880.9004586784758</v>
      </c>
      <c r="R86" s="164">
        <f>+(SUM(G75:G86))/12</f>
        <v>8144.8774636065036</v>
      </c>
      <c r="S86" s="172">
        <f>+(SUM(H75:H86))/12</f>
        <v>9748.837227683689</v>
      </c>
      <c r="T86" s="173"/>
      <c r="U86" s="119"/>
      <c r="V86" s="115"/>
    </row>
    <row r="87" spans="1:22" ht="25.5" x14ac:dyDescent="0.25">
      <c r="A87" s="94" t="s">
        <v>14</v>
      </c>
      <c r="B87" s="174">
        <f>AVERAGE(B75:B86)</f>
        <v>8905.4422203534141</v>
      </c>
      <c r="C87" s="175">
        <f t="shared" ref="C87:H87" si="216">AVERAGE(C75:C86)</f>
        <v>12127.904691496142</v>
      </c>
      <c r="D87" s="175">
        <f t="shared" si="216"/>
        <v>8134.1755960202672</v>
      </c>
      <c r="E87" s="175">
        <f t="shared" si="216"/>
        <v>4664.8834908488525</v>
      </c>
      <c r="F87" s="175">
        <f t="shared" si="216"/>
        <v>4880.9004586784758</v>
      </c>
      <c r="G87" s="175">
        <f t="shared" si="216"/>
        <v>8144.8774636065036</v>
      </c>
      <c r="H87" s="175">
        <f t="shared" si="216"/>
        <v>9748.837227683689</v>
      </c>
      <c r="I87" s="174">
        <f t="shared" ref="I87" si="217">AVERAGE(I75:I86)</f>
        <v>13383.224439754085</v>
      </c>
      <c r="J87" s="179"/>
      <c r="K87" s="3"/>
      <c r="L87" s="94" t="s">
        <v>14</v>
      </c>
      <c r="M87" s="174">
        <f t="shared" ref="M87" si="218">+AVERAGE(M75:M86)</f>
        <v>6465.1634453486722</v>
      </c>
      <c r="N87" s="175">
        <f>+AVERAGE(N75:N86)</f>
        <v>11413.163262405282</v>
      </c>
      <c r="O87" s="175">
        <f t="shared" ref="O87:T87" si="219">+AVERAGE(O75:O86)</f>
        <v>10343.226929627912</v>
      </c>
      <c r="P87" s="175">
        <f t="shared" si="219"/>
        <v>5995.6568072664122</v>
      </c>
      <c r="Q87" s="175">
        <f t="shared" si="219"/>
        <v>4435.3357299991776</v>
      </c>
      <c r="R87" s="175">
        <f t="shared" si="219"/>
        <v>6803.6597768058609</v>
      </c>
      <c r="S87" s="176">
        <f t="shared" si="219"/>
        <v>8899.03878814368</v>
      </c>
      <c r="T87" s="177">
        <f t="shared" si="219"/>
        <v>11541.713636106198</v>
      </c>
      <c r="U87" s="121">
        <f>+T87/S87-1</f>
        <v>0.29696183047133062</v>
      </c>
      <c r="V87" s="178">
        <f>+POWER(T87/O87,0.2)-1</f>
        <v>2.2169335699552484E-2</v>
      </c>
    </row>
    <row r="88" spans="1:22" ht="26.25" thickBot="1" x14ac:dyDescent="0.3">
      <c r="A88" s="100" t="s">
        <v>12</v>
      </c>
      <c r="B88" s="112"/>
      <c r="C88" s="87">
        <f t="shared" ref="C88:I88" si="220">+C87/B87-1</f>
        <v>0.36185316701935144</v>
      </c>
      <c r="D88" s="87">
        <f t="shared" si="220"/>
        <v>-0.32930083118778153</v>
      </c>
      <c r="E88" s="87">
        <f t="shared" si="220"/>
        <v>-0.42650814015728933</v>
      </c>
      <c r="F88" s="87">
        <f t="shared" si="220"/>
        <v>4.6307044592514668E-2</v>
      </c>
      <c r="G88" s="87">
        <f t="shared" si="220"/>
        <v>0.66872435374594041</v>
      </c>
      <c r="H88" s="87">
        <f t="shared" si="220"/>
        <v>0.1969286550036029</v>
      </c>
      <c r="I88" s="204">
        <f t="shared" si="220"/>
        <v>0.37280212267262591</v>
      </c>
      <c r="J88" s="103"/>
      <c r="K88" s="2"/>
      <c r="L88" s="100" t="s">
        <v>12</v>
      </c>
      <c r="M88" s="112"/>
      <c r="N88" s="87">
        <f t="shared" ref="N88:S88" si="221">+N87/M87-1</f>
        <v>0.76533251771328725</v>
      </c>
      <c r="O88" s="87">
        <f t="shared" si="221"/>
        <v>-9.3745818593668706E-2</v>
      </c>
      <c r="P88" s="87">
        <f t="shared" si="221"/>
        <v>-0.4203301495694729</v>
      </c>
      <c r="Q88" s="87">
        <f t="shared" si="221"/>
        <v>-0.26024189299431044</v>
      </c>
      <c r="R88" s="87">
        <f t="shared" si="221"/>
        <v>0.53396725546346024</v>
      </c>
      <c r="S88" s="113">
        <f t="shared" si="221"/>
        <v>0.30797821761768707</v>
      </c>
      <c r="T88" s="102"/>
      <c r="U88" s="101"/>
      <c r="V88" s="117"/>
    </row>
    <row r="89" spans="1:22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2" ht="15.75" thickBot="1" x14ac:dyDescent="0.3">
      <c r="A90" s="284" t="s">
        <v>293</v>
      </c>
      <c r="B90" s="285"/>
      <c r="C90" s="285"/>
      <c r="D90" s="285"/>
      <c r="E90" s="285"/>
      <c r="F90" s="285"/>
      <c r="G90" s="285"/>
      <c r="H90" s="285"/>
      <c r="I90" s="285"/>
      <c r="J90" s="286"/>
      <c r="K90" s="2"/>
      <c r="L90" s="284" t="s">
        <v>294</v>
      </c>
      <c r="M90" s="285"/>
      <c r="N90" s="285"/>
      <c r="O90" s="285"/>
      <c r="P90" s="285"/>
      <c r="Q90" s="285"/>
      <c r="R90" s="285"/>
      <c r="S90" s="285"/>
      <c r="T90" s="285"/>
      <c r="U90" s="285"/>
      <c r="V90" s="286"/>
    </row>
    <row r="91" spans="1:22" ht="39" thickBot="1" x14ac:dyDescent="0.3">
      <c r="A91" s="88"/>
      <c r="B91" s="104">
        <v>2016</v>
      </c>
      <c r="C91" s="84">
        <f>+B91+1</f>
        <v>2017</v>
      </c>
      <c r="D91" s="84">
        <f t="shared" ref="D91:G91" si="222">+C91+1</f>
        <v>2018</v>
      </c>
      <c r="E91" s="84">
        <f t="shared" si="222"/>
        <v>2019</v>
      </c>
      <c r="F91" s="84">
        <f t="shared" si="222"/>
        <v>2020</v>
      </c>
      <c r="G91" s="84">
        <f t="shared" si="222"/>
        <v>2021</v>
      </c>
      <c r="H91" s="84">
        <v>2022</v>
      </c>
      <c r="I91" s="104">
        <v>2023</v>
      </c>
      <c r="J91" s="90" t="s">
        <v>16</v>
      </c>
      <c r="K91" s="2"/>
      <c r="L91" s="88"/>
      <c r="M91" s="104">
        <v>2016</v>
      </c>
      <c r="N91" s="84">
        <f>+M91+1</f>
        <v>2017</v>
      </c>
      <c r="O91" s="84">
        <f t="shared" ref="O91:Q91" si="223">+N91+1</f>
        <v>2018</v>
      </c>
      <c r="P91" s="84">
        <f t="shared" si="223"/>
        <v>2019</v>
      </c>
      <c r="Q91" s="84">
        <f t="shared" si="223"/>
        <v>2020</v>
      </c>
      <c r="R91" s="84">
        <f t="shared" ref="R91" si="224">+Q91+1</f>
        <v>2021</v>
      </c>
      <c r="S91" s="105">
        <v>2022</v>
      </c>
      <c r="T91" s="89">
        <v>2023</v>
      </c>
      <c r="U91" s="118" t="s">
        <v>16</v>
      </c>
      <c r="V91" s="114" t="s">
        <v>21</v>
      </c>
    </row>
    <row r="92" spans="1:22" x14ac:dyDescent="0.25">
      <c r="A92" s="91" t="s">
        <v>10</v>
      </c>
      <c r="B92" s="171">
        <f>+'[1]10.PRECIO DEL VINO DE TRASLADO'!AA437</f>
        <v>3010.6068266307411</v>
      </c>
      <c r="C92" s="164">
        <f>+'[1]10.PRECIO DEL VINO DE TRASLADO'!AA449</f>
        <v>7311.4864546469407</v>
      </c>
      <c r="D92" s="164">
        <f>+'[1]10.PRECIO DEL VINO DE TRASLADO'!AA461</f>
        <v>7311.5384264418826</v>
      </c>
      <c r="E92" s="164">
        <f>+'[1]10.PRECIO DEL VINO DE TRASLADO'!AA473</f>
        <v>3179.2727869711771</v>
      </c>
      <c r="F92" s="164">
        <f>+'[1]10.PRECIO DEL VINO DE TRASLADO'!AA485</f>
        <v>2618.6810611596011</v>
      </c>
      <c r="G92" s="164">
        <f>+'[1]10.PRECIO DEL VINO DE TRASLADO'!AA497</f>
        <v>6215.6976772677663</v>
      </c>
      <c r="H92" s="164">
        <f>+'[1]10.PRECIO DEL VINO DE TRASLADO'!AA509</f>
        <v>7803.2806644385864</v>
      </c>
      <c r="I92" s="171">
        <f>+'[1]10.PRECIO DEL VINO DE TRASLADO'!AA521</f>
        <v>7326.3584905660373</v>
      </c>
      <c r="J92" s="93">
        <f t="shared" ref="J92:J97" si="225">+I92/H92-1</f>
        <v>-6.1118162268082643E-2</v>
      </c>
      <c r="K92" s="2"/>
      <c r="L92" s="91" t="s">
        <v>10</v>
      </c>
      <c r="M92" s="171">
        <f>+AVERAGE('[1]10.PRECIO DEL VINO DE TRASLADO'!AA426:AA437)</f>
        <v>3380.6885055892776</v>
      </c>
      <c r="N92" s="164">
        <f>+(SUM(C92)+SUM(B93:B103))/12</f>
        <v>5541.076615106158</v>
      </c>
      <c r="O92" s="164">
        <f t="shared" ref="O92" si="226">+(SUM(D92)+SUM(C93:C103))/12</f>
        <v>6585.7425581246671</v>
      </c>
      <c r="P92" s="164">
        <f t="shared" ref="P92" si="227">+(SUM(E92)+SUM(D93:D103))/12</f>
        <v>5711.2219386161441</v>
      </c>
      <c r="Q92" s="164">
        <f t="shared" ref="Q92" si="228">+(SUM(F92)+SUM(E93:E103))/12</f>
        <v>3062.365499546102</v>
      </c>
      <c r="R92" s="164">
        <f t="shared" ref="R92" si="229">+(SUM(G92)+SUM(F93:F103))/12</f>
        <v>4576.0190454868589</v>
      </c>
      <c r="S92" s="172">
        <f t="shared" ref="S92" si="230">+(SUM(H92)+SUM(G93:G103))/12</f>
        <v>6896.9505561015167</v>
      </c>
      <c r="T92" s="173">
        <f>+(SUM(I92)+SUM(H93:H103))/12</f>
        <v>8720.2411265350966</v>
      </c>
      <c r="U92" s="119">
        <f t="shared" ref="U92:U102" si="231">+T92/S92-1</f>
        <v>0.26436184449960587</v>
      </c>
      <c r="V92" s="115">
        <f t="shared" ref="V92:V102" si="232">+POWER(T92/O92,0.2)-1</f>
        <v>5.7754176564828397E-2</v>
      </c>
    </row>
    <row r="93" spans="1:22" x14ac:dyDescent="0.25">
      <c r="A93" s="91" t="s">
        <v>11</v>
      </c>
      <c r="B93" s="171">
        <f>+'[1]10.PRECIO DEL VINO DE TRASLADO'!AA438</f>
        <v>3478.643829576321</v>
      </c>
      <c r="C93" s="164">
        <f>+'[1]10.PRECIO DEL VINO DE TRASLADO'!AA450</f>
        <v>4132.3835216757816</v>
      </c>
      <c r="D93" s="164">
        <f>+'[1]10.PRECIO DEL VINO DE TRASLADO'!AA462</f>
        <v>6534.8529957708452</v>
      </c>
      <c r="E93" s="164">
        <f>+'[1]10.PRECIO DEL VINO DE TRASLADO'!AA474</f>
        <v>2721.11461377655</v>
      </c>
      <c r="F93" s="164">
        <f>+'[1]10.PRECIO DEL VINO DE TRASLADO'!AA486</f>
        <v>2633.8685719145933</v>
      </c>
      <c r="G93" s="164">
        <f>+'[1]10.PRECIO DEL VINO DE TRASLADO'!AA498</f>
        <v>5709.0909353210172</v>
      </c>
      <c r="H93" s="164">
        <f>+'[1]10.PRECIO DEL VINO DE TRASLADO'!AA510</f>
        <v>8753.2632365160807</v>
      </c>
      <c r="I93" s="171">
        <f>+'[1]10.PRECIO DEL VINO DE TRASLADO'!AA522</f>
        <v>7972.9231869802397</v>
      </c>
      <c r="J93" s="93">
        <f t="shared" si="225"/>
        <v>-8.9148472798177503E-2</v>
      </c>
      <c r="K93" s="2"/>
      <c r="L93" s="91" t="s">
        <v>11</v>
      </c>
      <c r="M93" s="171">
        <f>+AVERAGE('[1]10.PRECIO DEL VINO DE TRASLADO'!AA427:AA438)</f>
        <v>3352.786824891662</v>
      </c>
      <c r="N93" s="164">
        <f>+(SUM(C92:C93)+SUM(B94:B103))/12</f>
        <v>5595.5549227811125</v>
      </c>
      <c r="O93" s="164">
        <f t="shared" ref="O93" si="233">+(SUM(D92:D93)+SUM(C94:C103))/12</f>
        <v>6785.9483476325886</v>
      </c>
      <c r="P93" s="164">
        <f t="shared" ref="P93" si="234">+(SUM(E92:E93)+SUM(D94:D103))/12</f>
        <v>5393.4104067832859</v>
      </c>
      <c r="Q93" s="164">
        <f t="shared" ref="Q93" si="235">+(SUM(F92:F93)+SUM(E94:E103))/12</f>
        <v>3055.0949960576054</v>
      </c>
      <c r="R93" s="164">
        <f t="shared" ref="R93" si="236">+(SUM(G92:G93)+SUM(F94:F103))/12</f>
        <v>4832.287575770727</v>
      </c>
      <c r="S93" s="172">
        <f t="shared" ref="S93" si="237">+(SUM(H92:H93)+SUM(G94:G103))/12</f>
        <v>7150.6315812011053</v>
      </c>
      <c r="T93" s="173">
        <f t="shared" ref="T93" si="238">+(SUM(I92:I93)+SUM(H94:H103))/12</f>
        <v>8655.2127890737756</v>
      </c>
      <c r="U93" s="119">
        <f t="shared" si="231"/>
        <v>0.21041235180234841</v>
      </c>
      <c r="V93" s="115">
        <f t="shared" si="232"/>
        <v>4.9864957356066775E-2</v>
      </c>
    </row>
    <row r="94" spans="1:22" x14ac:dyDescent="0.25">
      <c r="A94" s="91" t="s">
        <v>0</v>
      </c>
      <c r="B94" s="171">
        <f>+'[1]10.PRECIO DEL VINO DE TRASLADO'!AA439</f>
        <v>3382.8990667132821</v>
      </c>
      <c r="C94" s="164">
        <f>+'[1]10.PRECIO DEL VINO DE TRASLADO'!AA451</f>
        <v>5585.1917883290407</v>
      </c>
      <c r="D94" s="164">
        <f>+'[1]10.PRECIO DEL VINO DE TRASLADO'!AA463</f>
        <v>6730.3867452200657</v>
      </c>
      <c r="E94" s="164">
        <f>+'[1]10.PRECIO DEL VINO DE TRASLADO'!AA475</f>
        <v>2830.9280685664971</v>
      </c>
      <c r="F94" s="164">
        <f>+'[1]10.PRECIO DEL VINO DE TRASLADO'!AA487</f>
        <v>3243.2652856667319</v>
      </c>
      <c r="G94" s="164">
        <f>+'[1]10.PRECIO DEL VINO DE TRASLADO'!AA499</f>
        <v>5836.4407720431927</v>
      </c>
      <c r="H94" s="164">
        <f>+'[1]10.PRECIO DEL VINO DE TRASLADO'!AA511</f>
        <v>8969.4396601382377</v>
      </c>
      <c r="I94" s="171">
        <f>+'[1]10.PRECIO DEL VINO DE TRASLADO'!AA523</f>
        <v>8939.5787527676439</v>
      </c>
      <c r="J94" s="93">
        <f t="shared" si="225"/>
        <v>-3.3291831487869405E-3</v>
      </c>
      <c r="K94" s="2"/>
      <c r="L94" s="91" t="s">
        <v>0</v>
      </c>
      <c r="M94" s="171">
        <f>+AVERAGE('[1]10.PRECIO DEL VINO DE TRASLADO'!AA428:AA439)</f>
        <v>3350.9701314185277</v>
      </c>
      <c r="N94" s="164">
        <f>+(SUM(C92:C94)+SUM(B95:B103))/12</f>
        <v>5779.0793162490927</v>
      </c>
      <c r="O94" s="164">
        <f t="shared" ref="O94" si="239">+(SUM(D92:D94)+SUM(C95:C103))/12</f>
        <v>6881.3812607068403</v>
      </c>
      <c r="P94" s="164">
        <f>+(SUM(E92:E94)+SUM(D95:D103))/12</f>
        <v>5068.4555170621561</v>
      </c>
      <c r="Q94" s="164">
        <f>+(SUM(F92:F94)+SUM(E95:E103))/12</f>
        <v>3089.4564308159584</v>
      </c>
      <c r="R94" s="164">
        <f>+(SUM(G92:G94)+SUM(F95:F103))/12</f>
        <v>5048.3855329687658</v>
      </c>
      <c r="S94" s="172">
        <f>+(SUM(H92:H94)+SUM(G95:G103))/12</f>
        <v>7411.714821875692</v>
      </c>
      <c r="T94" s="173">
        <f t="shared" ref="T94" si="240">+(SUM(I92:I94)+SUM(H95:H103))/12</f>
        <v>8652.7243801262284</v>
      </c>
      <c r="U94" s="119">
        <f t="shared" si="231"/>
        <v>0.16743892446963748</v>
      </c>
      <c r="V94" s="115">
        <f t="shared" si="232"/>
        <v>4.6876497452405186E-2</v>
      </c>
    </row>
    <row r="95" spans="1:22" x14ac:dyDescent="0.25">
      <c r="A95" s="91" t="s">
        <v>1</v>
      </c>
      <c r="B95" s="171">
        <f>+'[1]10.PRECIO DEL VINO DE TRASLADO'!AA440</f>
        <v>3155.0137719501686</v>
      </c>
      <c r="C95" s="164">
        <f>+'[1]10.PRECIO DEL VINO DE TRASLADO'!AA452</f>
        <v>6576.3555213937871</v>
      </c>
      <c r="D95" s="164">
        <f>+'[1]10.PRECIO DEL VINO DE TRASLADO'!AA464</f>
        <v>6599.4649955831783</v>
      </c>
      <c r="E95" s="164">
        <f>+'[1]10.PRECIO DEL VINO DE TRASLADO'!AA476</f>
        <v>3590.1885684352583</v>
      </c>
      <c r="F95" s="164">
        <f>+'[1]10.PRECIO DEL VINO DE TRASLADO'!AA488</f>
        <v>5021.9625839388555</v>
      </c>
      <c r="G95" s="164">
        <f>+'[1]10.PRECIO DEL VINO DE TRASLADO'!AA500</f>
        <v>9008.9488518068429</v>
      </c>
      <c r="H95" s="164">
        <f>+'[1]10.PRECIO DEL VINO DE TRASLADO'!AA512</f>
        <v>11701.175885012677</v>
      </c>
      <c r="I95" s="171">
        <f>+'[1]10.PRECIO DEL VINO DE TRASLADO'!AA524</f>
        <v>10575.912422521878</v>
      </c>
      <c r="J95" s="93">
        <f t="shared" si="225"/>
        <v>-9.6166699274393475E-2</v>
      </c>
      <c r="K95" s="2"/>
      <c r="L95" s="91" t="s">
        <v>1</v>
      </c>
      <c r="M95" s="171">
        <f>+AVERAGE('[1]10.PRECIO DEL VINO DE TRASLADO'!AA429:AA440)</f>
        <v>3351.0935865536903</v>
      </c>
      <c r="N95" s="164">
        <f>+(SUM(C92:C95)+SUM(B96:B103))/12</f>
        <v>6064.1911287027278</v>
      </c>
      <c r="O95" s="164">
        <f t="shared" ref="O95" si="241">+(SUM(D92:D95)+SUM(C96:C103))/12</f>
        <v>6883.3070502226228</v>
      </c>
      <c r="P95" s="164">
        <f>+(SUM(E92:E95)+SUM(D96:D103))/12</f>
        <v>4817.6824814664951</v>
      </c>
      <c r="Q95" s="164">
        <f>+(SUM(F92:F95)+SUM(E96:E103))/12</f>
        <v>3208.7709321079251</v>
      </c>
      <c r="R95" s="164">
        <f>+(SUM(G92:G95)+SUM(F96:F103))/12</f>
        <v>5380.6343886244313</v>
      </c>
      <c r="S95" s="172">
        <f>+(SUM(H92:H95)+SUM(G96:G103))/12</f>
        <v>7636.0670746428468</v>
      </c>
      <c r="T95" s="173">
        <f t="shared" ref="T95" si="242">+(SUM(I92:I95)+SUM(H96:H103))/12</f>
        <v>8558.9524249186597</v>
      </c>
      <c r="U95" s="119">
        <f t="shared" si="231"/>
        <v>0.12085872756938532</v>
      </c>
      <c r="V95" s="115">
        <f t="shared" si="232"/>
        <v>4.4539081735532227E-2</v>
      </c>
    </row>
    <row r="96" spans="1:22" x14ac:dyDescent="0.25">
      <c r="A96" s="91" t="s">
        <v>2</v>
      </c>
      <c r="B96" s="171">
        <f>+'[1]10.PRECIO DEL VINO DE TRASLADO'!AA441</f>
        <v>5582.0830932515828</v>
      </c>
      <c r="C96" s="164">
        <f>+'[1]10.PRECIO DEL VINO DE TRASLADO'!AA453</f>
        <v>4555.5677389721704</v>
      </c>
      <c r="D96" s="164">
        <f>+'[1]10.PRECIO DEL VINO DE TRASLADO'!AA465</f>
        <v>5781.8576706444419</v>
      </c>
      <c r="E96" s="164">
        <f>+'[1]10.PRECIO DEL VINO DE TRASLADO'!AA477</f>
        <v>3402.2189968944581</v>
      </c>
      <c r="F96" s="164">
        <f>+'[1]10.PRECIO DEL VINO DE TRASLADO'!AA489</f>
        <v>4832.4316067330865</v>
      </c>
      <c r="G96" s="164">
        <f>+'[1]10.PRECIO DEL VINO DE TRASLADO'!AA501</f>
        <v>6989.1448239149713</v>
      </c>
      <c r="H96" s="164">
        <f>+'[1]10.PRECIO DEL VINO DE TRASLADO'!AA513</f>
        <v>11081.072626955034</v>
      </c>
      <c r="I96" s="171">
        <f>+'[1]10.PRECIO DEL VINO DE TRASLADO'!AA525</f>
        <v>11947.49306628386</v>
      </c>
      <c r="J96" s="93">
        <f t="shared" si="225"/>
        <v>7.8189221251129926E-2</v>
      </c>
      <c r="K96" s="2"/>
      <c r="L96" s="91" t="s">
        <v>2</v>
      </c>
      <c r="M96" s="171">
        <f>+AVERAGE('[1]10.PRECIO DEL VINO DE TRASLADO'!AA430:AA441)</f>
        <v>3506.0311296942541</v>
      </c>
      <c r="N96" s="164">
        <f>+(SUM(C92:C96)+SUM(B97:B103))/12</f>
        <v>5978.6481825127767</v>
      </c>
      <c r="O96" s="164">
        <f t="shared" ref="O96" si="243">+(SUM(D92:D96)+SUM(C97:C103))/12</f>
        <v>6985.4978778619798</v>
      </c>
      <c r="P96" s="164">
        <f>+(SUM(E92:E96)+SUM(D97:D103))/12</f>
        <v>4619.3792586539957</v>
      </c>
      <c r="Q96" s="164">
        <f>+(SUM(F92:F96)+SUM(E97:E103))/12</f>
        <v>3327.9553162611433</v>
      </c>
      <c r="R96" s="164">
        <f>+(SUM(G92:G96)+SUM(F97:F103))/12</f>
        <v>5560.3604900562541</v>
      </c>
      <c r="S96" s="172">
        <f>+(SUM(H92:H96)+SUM(G97:G103))/12</f>
        <v>7977.0610582295167</v>
      </c>
      <c r="T96" s="173">
        <f t="shared" ref="T96" si="244">+(SUM(I92:I96)+SUM(H97:H103))/12</f>
        <v>8631.1541281960635</v>
      </c>
      <c r="U96" s="119">
        <f t="shared" si="231"/>
        <v>8.1996748575937417E-2</v>
      </c>
      <c r="V96" s="115">
        <f t="shared" si="232"/>
        <v>4.3216149137126347E-2</v>
      </c>
    </row>
    <row r="97" spans="1:22" x14ac:dyDescent="0.25">
      <c r="A97" s="91" t="s">
        <v>3</v>
      </c>
      <c r="B97" s="171">
        <f>+'[1]10.PRECIO DEL VINO DE TRASLADO'!AA442</f>
        <v>7846.7916576855332</v>
      </c>
      <c r="C97" s="164">
        <f>+'[1]10.PRECIO DEL VINO DE TRASLADO'!AA454</f>
        <v>7845.659659151017</v>
      </c>
      <c r="D97" s="164">
        <f>+'[1]10.PRECIO DEL VINO DE TRASLADO'!AA466</f>
        <v>9380.5125636879966</v>
      </c>
      <c r="E97" s="164">
        <f>+'[1]10.PRECIO DEL VINO DE TRASLADO'!AA478</f>
        <v>3523.4937239056039</v>
      </c>
      <c r="F97" s="164">
        <f>+'[1]10.PRECIO DEL VINO DE TRASLADO'!AA490</f>
        <v>4383.157443450983</v>
      </c>
      <c r="G97" s="164">
        <f>+'[1]10.PRECIO DEL VINO DE TRASLADO'!AA502</f>
        <v>7568.2961563326353</v>
      </c>
      <c r="H97" s="164">
        <f>+'[1]10.PRECIO DEL VINO DE TRASLADO'!AA514</f>
        <v>8477.1024854004991</v>
      </c>
      <c r="I97" s="171">
        <f>+'[1]10.PRECIO DEL VINO DE TRASLADO'!AA526</f>
        <v>8814.9436378896335</v>
      </c>
      <c r="J97" s="93">
        <f t="shared" si="225"/>
        <v>3.9853375970265059E-2</v>
      </c>
      <c r="K97" s="2"/>
      <c r="L97" s="91" t="s">
        <v>3</v>
      </c>
      <c r="M97" s="171">
        <f>+AVERAGE('[1]10.PRECIO DEL VINO DE TRASLADO'!AA431:AA442)</f>
        <v>3751.4690419290473</v>
      </c>
      <c r="N97" s="164">
        <f>+(SUM(C92:C97)+SUM(B98:B103))/12</f>
        <v>5978.5538493015674</v>
      </c>
      <c r="O97" s="164">
        <f t="shared" ref="O97" si="245">+(SUM(D92:D97)+SUM(C98:C103))/12</f>
        <v>7113.4022865733932</v>
      </c>
      <c r="P97" s="164">
        <f>+(SUM(E92:E97)+SUM(D98:D103))/12</f>
        <v>4131.2943553387968</v>
      </c>
      <c r="Q97" s="164">
        <f>+(SUM(F92:F97)+SUM(E98:E103))/12</f>
        <v>3399.5939595565919</v>
      </c>
      <c r="R97" s="164">
        <f>+(SUM(G92:G97)+SUM(F98:F103))/12</f>
        <v>5825.7887161297258</v>
      </c>
      <c r="S97" s="172">
        <f>+(SUM(H92:H97)+SUM(G98:G103))/12</f>
        <v>8052.7949189851724</v>
      </c>
      <c r="T97" s="166">
        <f t="shared" ref="T97" si="246">+(SUM(I92:I97)+SUM(H98:H103))/12</f>
        <v>8659.3075575701569</v>
      </c>
      <c r="U97" s="78">
        <f t="shared" si="231"/>
        <v>7.5317035226499796E-2</v>
      </c>
      <c r="V97" s="7">
        <f t="shared" si="232"/>
        <v>4.0114519502917778E-2</v>
      </c>
    </row>
    <row r="98" spans="1:22" x14ac:dyDescent="0.25">
      <c r="A98" s="91" t="s">
        <v>4</v>
      </c>
      <c r="B98" s="171">
        <f>+'[1]10.PRECIO DEL VINO DE TRASLADO'!AA443</f>
        <v>6865.3893800723572</v>
      </c>
      <c r="C98" s="164">
        <f>+'[1]10.PRECIO DEL VINO DE TRASLADO'!AA455</f>
        <v>7041.6513356439409</v>
      </c>
      <c r="D98" s="164">
        <f>+'[1]10.PRECIO DEL VINO DE TRASLADO'!AA467</f>
        <v>5059.9576030701273</v>
      </c>
      <c r="E98" s="164">
        <f>+'[1]10.PRECIO DEL VINO DE TRASLADO'!AA479</f>
        <v>3249.0099241543717</v>
      </c>
      <c r="F98" s="164">
        <f>+'[1]10.PRECIO DEL VINO DE TRASLADO'!AA491</f>
        <v>4347.6030949202486</v>
      </c>
      <c r="G98" s="164">
        <f>+'[1]10.PRECIO DEL VINO DE TRASLADO'!AA503</f>
        <v>8006.8643089412608</v>
      </c>
      <c r="H98" s="164">
        <f>+'[1]10.PRECIO DEL VINO DE TRASLADO'!AA515</f>
        <v>8935.7325384397773</v>
      </c>
      <c r="I98" s="171">
        <f>+'[1]10.PRECIO DEL VINO DE TRASLADO'!AA527</f>
        <v>9020.5542227742117</v>
      </c>
      <c r="J98" s="93">
        <f t="shared" ref="J98" si="247">+I98/H98-1</f>
        <v>9.4924153078159712E-3</v>
      </c>
      <c r="K98" s="2"/>
      <c r="L98" s="91" t="s">
        <v>4</v>
      </c>
      <c r="M98" s="171">
        <f>+AVERAGE('[1]10.PRECIO DEL VINO DE TRASLADO'!AA432:AA443)</f>
        <v>4049.0957371089667</v>
      </c>
      <c r="N98" s="164">
        <f>+(SUM(C92:C98)+SUM(B99:B103))/12</f>
        <v>5993.2423455991984</v>
      </c>
      <c r="O98" s="164">
        <f t="shared" ref="O98" si="248">+(SUM(D92:D98)+SUM(C99:C103))/12</f>
        <v>6948.2611421922438</v>
      </c>
      <c r="P98" s="164">
        <f>+(SUM(E92:E98)+SUM(D99:D103))/12</f>
        <v>3980.3820487624835</v>
      </c>
      <c r="Q98" s="164">
        <f>+(SUM(F92:F98)+SUM(E99:E103))/12</f>
        <v>3491.1433904537485</v>
      </c>
      <c r="R98" s="164">
        <f>+(SUM(G92:G98)+SUM(F99:F103))/12</f>
        <v>6130.7271506314764</v>
      </c>
      <c r="S98" s="172">
        <f>+(SUM(H92:H98)+SUM(G99:G103))/12</f>
        <v>8130.2006047767163</v>
      </c>
      <c r="T98" s="173">
        <f t="shared" ref="T98" si="249">+(SUM(I92:I98)+SUM(H99:H103))/12</f>
        <v>8666.3760312646937</v>
      </c>
      <c r="U98" s="119">
        <f t="shared" si="231"/>
        <v>6.5948609702564998E-2</v>
      </c>
      <c r="V98" s="115">
        <f t="shared" si="232"/>
        <v>4.5182860472395836E-2</v>
      </c>
    </row>
    <row r="99" spans="1:22" x14ac:dyDescent="0.25">
      <c r="A99" s="91" t="s">
        <v>5</v>
      </c>
      <c r="B99" s="171">
        <f>+'[1]10.PRECIO DEL VINO DE TRASLADO'!AA444</f>
        <v>5374.9160302479231</v>
      </c>
      <c r="C99" s="164">
        <f>+'[1]10.PRECIO DEL VINO DE TRASLADO'!AA456</f>
        <v>8416.1501401405858</v>
      </c>
      <c r="D99" s="164">
        <f>+'[1]10.PRECIO DEL VINO DE TRASLADO'!AA468</f>
        <v>6515.1613321581435</v>
      </c>
      <c r="E99" s="164">
        <f>+'[1]10.PRECIO DEL VINO DE TRASLADO'!AA480</f>
        <v>3117.1123307054304</v>
      </c>
      <c r="F99" s="164">
        <f>+'[1]10.PRECIO DEL VINO DE TRASLADO'!AA492</f>
        <v>4726.4796419800723</v>
      </c>
      <c r="G99" s="164">
        <f>+'[1]10.PRECIO DEL VINO DE TRASLADO'!AA504</f>
        <v>7384.524563899623</v>
      </c>
      <c r="H99" s="164">
        <f>+'[1]10.PRECIO DEL VINO DE TRASLADO'!AA516</f>
        <v>7035.0648453203648</v>
      </c>
      <c r="I99" s="171">
        <f>+'[1]10.PRECIO DEL VINO DE TRASLADO'!AA528</f>
        <v>11724.315492399859</v>
      </c>
      <c r="J99" s="93">
        <f t="shared" ref="J99" si="250">+I99/H99-1</f>
        <v>0.66655400485735727</v>
      </c>
      <c r="K99" s="2"/>
      <c r="L99" s="91" t="s">
        <v>5</v>
      </c>
      <c r="M99" s="171">
        <f>+AVERAGE('[1]10.PRECIO DEL VINO DE TRASLADO'!AA433:AA444)</f>
        <v>4232.4734409882903</v>
      </c>
      <c r="N99" s="164">
        <f>+(SUM(C92:C99)+SUM(B100:B103))/12</f>
        <v>6246.678521423587</v>
      </c>
      <c r="O99" s="164">
        <f t="shared" ref="O99" si="251">+(SUM(D92:D99)+SUM(C100:C103))/12</f>
        <v>6789.8454081937061</v>
      </c>
      <c r="P99" s="164">
        <f>+(SUM(E92:E99)+SUM(D100:D103))/12</f>
        <v>3697.2112986414236</v>
      </c>
      <c r="Q99" s="164">
        <f>+(SUM(F92:F99)+SUM(E100:E103))/12</f>
        <v>3625.2573330599685</v>
      </c>
      <c r="R99" s="164">
        <f>+(SUM(G92:G99)+SUM(F100:F103))/12</f>
        <v>6352.230894124772</v>
      </c>
      <c r="S99" s="172">
        <f>+(SUM(H92:H99)+SUM(G100:G103))/12</f>
        <v>8101.0789615617769</v>
      </c>
      <c r="T99" s="173">
        <f t="shared" ref="T99" si="252">+(SUM(I92:I99)+SUM(H100:H103))/12</f>
        <v>9057.1469185213191</v>
      </c>
      <c r="U99" s="119">
        <f t="shared" si="231"/>
        <v>0.11801736058812895</v>
      </c>
      <c r="V99" s="115">
        <f t="shared" si="232"/>
        <v>5.9317886211770032E-2</v>
      </c>
    </row>
    <row r="100" spans="1:22" x14ac:dyDescent="0.25">
      <c r="A100" s="91" t="s">
        <v>6</v>
      </c>
      <c r="B100" s="171">
        <f>+'[1]10.PRECIO DEL VINO DE TRASLADO'!AA445</f>
        <v>4362.3072987393916</v>
      </c>
      <c r="C100" s="164">
        <f>+'[1]10.PRECIO DEL VINO DE TRASLADO'!AA457</f>
        <v>6753.1642861393793</v>
      </c>
      <c r="D100" s="164">
        <f>+'[1]10.PRECIO DEL VINO DE TRASLADO'!AA469</f>
        <v>5536.0930869685089</v>
      </c>
      <c r="E100" s="164">
        <f>+'[1]10.PRECIO DEL VINO DE TRASLADO'!AA481</f>
        <v>3009.770724539304</v>
      </c>
      <c r="F100" s="164">
        <f>+'[1]10.PRECIO DEL VINO DE TRASLADO'!AA493</f>
        <v>4294.0771483870931</v>
      </c>
      <c r="G100" s="164">
        <f>+'[1]10.PRECIO DEL VINO DE TRASLADO'!AA505</f>
        <v>6915.0402368061141</v>
      </c>
      <c r="H100" s="164">
        <f>+'[1]10.PRECIO DEL VINO DE TRASLADO'!AA517</f>
        <v>7825.8328645824586</v>
      </c>
      <c r="I100" s="171">
        <f>+'[1]10.PRECIO DEL VINO DE TRASLADO'!AA529</f>
        <v>10864.465529991225</v>
      </c>
      <c r="J100" s="93">
        <f t="shared" ref="J100:J101" si="253">+I100/H100-1</f>
        <v>0.38828233594928552</v>
      </c>
      <c r="K100" s="2"/>
      <c r="L100" s="91" t="s">
        <v>6</v>
      </c>
      <c r="M100" s="171">
        <f>+AVERAGE('[1]10.PRECIO DEL VINO DE TRASLADO'!AA434:AA445)</f>
        <v>4377.0655975708614</v>
      </c>
      <c r="N100" s="164">
        <f>+(SUM(C92:C100)+SUM(B101:B103))/12</f>
        <v>6445.9166037069199</v>
      </c>
      <c r="O100" s="164">
        <f t="shared" ref="O100" si="254">+(SUM(D92:D100)+SUM(C101:C103))/12</f>
        <v>6688.4228082628006</v>
      </c>
      <c r="P100" s="164">
        <f>+(SUM(E92:E100)+SUM(D101:D103))/12</f>
        <v>3486.684435105657</v>
      </c>
      <c r="Q100" s="164">
        <f>+(SUM(F92:F100)+SUM(E101:E103))/12</f>
        <v>3732.2828683806183</v>
      </c>
      <c r="R100" s="164">
        <f>+(SUM(G92:G100)+SUM(F101:F103))/12</f>
        <v>6570.6444848263563</v>
      </c>
      <c r="S100" s="172">
        <f>+(SUM(H92:H100)+SUM(G101:G103))/12</f>
        <v>8176.9783472098052</v>
      </c>
      <c r="T100" s="173">
        <f t="shared" ref="T100" si="255">+(SUM(I92:I100)+SUM(H101:H103))/12</f>
        <v>9310.3663073053813</v>
      </c>
      <c r="U100" s="119">
        <f t="shared" si="231"/>
        <v>0.13860718617193313</v>
      </c>
      <c r="V100" s="115">
        <f t="shared" si="232"/>
        <v>6.8387036561531112E-2</v>
      </c>
    </row>
    <row r="101" spans="1:22" x14ac:dyDescent="0.25">
      <c r="A101" s="91" t="s">
        <v>7</v>
      </c>
      <c r="B101" s="171">
        <f>+'[1]10.PRECIO DEL VINO DE TRASLADO'!AA446</f>
        <v>4798.4155570589546</v>
      </c>
      <c r="C101" s="164">
        <f>+'[1]10.PRECIO DEL VINO DE TRASLADO'!AA458</f>
        <v>6581.6073468916338</v>
      </c>
      <c r="D101" s="164">
        <f>+'[1]10.PRECIO DEL VINO DE TRASLADO'!AA470</f>
        <v>4941.9934777208382</v>
      </c>
      <c r="E101" s="164">
        <f>+'[1]10.PRECIO DEL VINO DE TRASLADO'!AA482</f>
        <v>2845.0559640785432</v>
      </c>
      <c r="F101" s="164">
        <f>+'[1]10.PRECIO DEL VINO DE TRASLADO'!AA494</f>
        <v>4880.0283457384157</v>
      </c>
      <c r="G101" s="164">
        <f>+'[1]10.PRECIO DEL VINO DE TRASLADO'!AA506</f>
        <v>5216.4936533552709</v>
      </c>
      <c r="H101" s="164">
        <f>+'[1]10.PRECIO DEL VINO DE TRASLADO'!AA518</f>
        <v>8499.7270654900003</v>
      </c>
      <c r="I101" s="171">
        <f>+'[1]10.PRECIO DEL VINO DE TRASLADO'!AA530</f>
        <v>9493.018105088564</v>
      </c>
      <c r="J101" s="93">
        <f t="shared" si="253"/>
        <v>0.11686152178126452</v>
      </c>
      <c r="K101" s="2"/>
      <c r="L101" s="91" t="s">
        <v>7</v>
      </c>
      <c r="M101" s="171">
        <f>+AVERAGE('[1]10.PRECIO DEL VINO DE TRASLADO'!AA435:AA446)</f>
        <v>4482.0906065819991</v>
      </c>
      <c r="N101" s="164">
        <f>+(SUM(C92:C101)+SUM(B102:B103))/12</f>
        <v>6594.5159195263104</v>
      </c>
      <c r="O101" s="164">
        <f t="shared" ref="O101" si="256">+(SUM(D92:D101)+SUM(C102:C103))/12</f>
        <v>6551.7883191652336</v>
      </c>
      <c r="P101" s="164">
        <f>+(SUM(E92:E101)+SUM(D102:D103))/12</f>
        <v>3311.9396423021321</v>
      </c>
      <c r="Q101" s="164">
        <f>+(SUM(F92:F101)+SUM(E102:E103))/12</f>
        <v>3901.8639001856077</v>
      </c>
      <c r="R101" s="164">
        <f>+(SUM(G92:G101)+SUM(F102:F103))/12</f>
        <v>6598.6832604610945</v>
      </c>
      <c r="S101" s="172">
        <f>+(SUM(H92:H101)+SUM(G102:G103))/12</f>
        <v>8450.5811315543669</v>
      </c>
      <c r="T101" s="173">
        <f t="shared" ref="T101" si="257">+(SUM(I92:I101)+SUM(H102:H103))/12</f>
        <v>9393.1405606052631</v>
      </c>
      <c r="U101" s="119">
        <f t="shared" si="231"/>
        <v>0.1115378237753839</v>
      </c>
      <c r="V101" s="115">
        <f t="shared" si="232"/>
        <v>7.4707284935813689E-2</v>
      </c>
    </row>
    <row r="102" spans="1:22" x14ac:dyDescent="0.25">
      <c r="A102" s="91" t="s">
        <v>8</v>
      </c>
      <c r="B102" s="171">
        <f>+'[1]10.PRECIO DEL VINO DE TRASLADO'!AA447</f>
        <v>6807.5652210630442</v>
      </c>
      <c r="C102" s="164">
        <f>+'[1]10.PRECIO DEL VINO DE TRASLADO'!AA459</f>
        <v>7284.8159508721565</v>
      </c>
      <c r="D102" s="164">
        <f>+'[1]10.PRECIO DEL VINO DE TRASLADO'!AA471</f>
        <v>4644.8477994065515</v>
      </c>
      <c r="E102" s="164">
        <f>+'[1]10.PRECIO DEL VINO DE TRASLADO'!AA483</f>
        <v>2880.8813375352215</v>
      </c>
      <c r="F102" s="164">
        <f>+'[1]10.PRECIO DEL VINO DE TRASLADO'!AA495</f>
        <v>5006.9888385072991</v>
      </c>
      <c r="G102" s="164">
        <f>+'[1]10.PRECIO DEL VINO DE TRASLADO'!AA507</f>
        <v>6200.953923812971</v>
      </c>
      <c r="H102" s="164">
        <f>+'[1]10.PRECIO DEL VINO DE TRASLADO'!AA519</f>
        <v>7843.42382</v>
      </c>
      <c r="I102" s="171">
        <f>+'[1]10.PRECIO DEL VINO DE TRASLADO'!AA531</f>
        <v>10442.112357095568</v>
      </c>
      <c r="J102" s="93">
        <f t="shared" ref="J102" si="258">+I102/H102-1</f>
        <v>0.33132068299932405</v>
      </c>
      <c r="K102" s="2"/>
      <c r="L102" s="91" t="s">
        <v>8</v>
      </c>
      <c r="M102" s="171">
        <f>+AVERAGE('[1]10.PRECIO DEL VINO DE TRASLADO'!AA436:AA447)</f>
        <v>4790.3240729486924</v>
      </c>
      <c r="N102" s="164">
        <f>+(SUM(C92:C102)+SUM(B103))/12</f>
        <v>6634.2868136770694</v>
      </c>
      <c r="O102" s="164">
        <f t="shared" ref="O102" si="259">+(SUM(D92:D102)+SUM(C103))/12</f>
        <v>6331.7909732097678</v>
      </c>
      <c r="P102" s="164">
        <f>+(SUM(E92:E102)+SUM(D103))/12</f>
        <v>3164.9424371461882</v>
      </c>
      <c r="Q102" s="164">
        <f>+(SUM(F92:F102)+SUM(E103))/12</f>
        <v>4079.0395252666135</v>
      </c>
      <c r="R102" s="164">
        <f>+(SUM(G92:G102)+SUM(F103))/12</f>
        <v>6698.1803509032334</v>
      </c>
      <c r="S102" s="172">
        <f>+(SUM(H92:H102)+SUM(G103))/12</f>
        <v>8587.4536229032856</v>
      </c>
      <c r="T102" s="173">
        <f t="shared" ref="T102" si="260">+(SUM(I92:I102)+SUM(H103))/12</f>
        <v>9609.6979386965595</v>
      </c>
      <c r="U102" s="119">
        <f t="shared" si="231"/>
        <v>0.11903928226952898</v>
      </c>
      <c r="V102" s="115">
        <f t="shared" si="232"/>
        <v>8.701774422874764E-2</v>
      </c>
    </row>
    <row r="103" spans="1:22" x14ac:dyDescent="0.25">
      <c r="A103" s="91" t="s">
        <v>9</v>
      </c>
      <c r="B103" s="171">
        <f>+'[1]10.PRECIO DEL VINO DE TRASLADO'!AA448</f>
        <v>7527.4080202683926</v>
      </c>
      <c r="C103" s="164">
        <f>+'[1]10.PRECIO DEL VINO DE TRASLADO'!AA460</f>
        <v>6944.824981844622</v>
      </c>
      <c r="D103" s="164">
        <f>+'[1]10.PRECIO DEL VINO DE TRASLADO'!AA472</f>
        <v>3630.2622061918455</v>
      </c>
      <c r="E103" s="164">
        <f>+'[1]10.PRECIO DEL VINO DE TRASLADO'!AA484</f>
        <v>2959.9306808023848</v>
      </c>
      <c r="F103" s="164">
        <f>+'[1]10.PRECIO DEL VINO DE TRASLADO'!AA496</f>
        <v>5326.6683073371578</v>
      </c>
      <c r="G103" s="164">
        <f>+'[1]10.PRECIO DEL VINO DE TRASLADO'!AA508</f>
        <v>6124.3277825457153</v>
      </c>
      <c r="H103" s="164">
        <f>+'[1]10.PRECIO DEL VINO DE TRASLADO'!AA520</f>
        <v>8194.7000000000007</v>
      </c>
      <c r="I103" s="171"/>
      <c r="J103" s="93"/>
      <c r="K103" s="2"/>
      <c r="L103" s="91" t="s">
        <v>9</v>
      </c>
      <c r="M103" s="171">
        <f>+AVERAGE('[1]10.PRECIO DEL VINO DE TRASLADO'!AA437:AA448)</f>
        <v>5182.6699794381411</v>
      </c>
      <c r="N103" s="164">
        <f>+(SUM(C92:C103))/12</f>
        <v>6585.7382271417546</v>
      </c>
      <c r="O103" s="164">
        <f t="shared" ref="O103" si="261">+(SUM(D92:D103))/12</f>
        <v>6055.5774085720368</v>
      </c>
      <c r="P103" s="164">
        <f>+(SUM(E92:E103))/12</f>
        <v>3109.0814766970666</v>
      </c>
      <c r="Q103" s="164">
        <f>+(SUM(F92:F103))/12</f>
        <v>4276.2676608111788</v>
      </c>
      <c r="R103" s="164">
        <f>+(SUM(G92:G103))/12</f>
        <v>6764.6519738372808</v>
      </c>
      <c r="S103" s="172">
        <f>+(SUM(H92:H103))/12</f>
        <v>8759.9846410244754</v>
      </c>
      <c r="T103" s="173"/>
      <c r="U103" s="119"/>
      <c r="V103" s="115"/>
    </row>
    <row r="104" spans="1:22" ht="25.5" x14ac:dyDescent="0.25">
      <c r="A104" s="94" t="s">
        <v>13</v>
      </c>
      <c r="B104" s="174">
        <f>AVERAGE(B92:B103)</f>
        <v>5182.6699794381411</v>
      </c>
      <c r="C104" s="175">
        <f t="shared" ref="C104:I104" si="262">AVERAGE(C92:C103)</f>
        <v>6585.7382271417546</v>
      </c>
      <c r="D104" s="175">
        <f t="shared" si="262"/>
        <v>6055.5774085720368</v>
      </c>
      <c r="E104" s="175">
        <f t="shared" si="262"/>
        <v>3109.0814766970666</v>
      </c>
      <c r="F104" s="175">
        <f t="shared" si="262"/>
        <v>4276.2676608111788</v>
      </c>
      <c r="G104" s="175">
        <f t="shared" si="262"/>
        <v>6764.6519738372808</v>
      </c>
      <c r="H104" s="175">
        <f t="shared" si="262"/>
        <v>8759.9846410244754</v>
      </c>
      <c r="I104" s="174">
        <f t="shared" si="262"/>
        <v>9738.334114941701</v>
      </c>
      <c r="J104" s="179"/>
      <c r="K104" s="3"/>
      <c r="L104" s="94" t="s">
        <v>14</v>
      </c>
      <c r="M104" s="174">
        <f t="shared" ref="M104" si="263">+AVERAGE(M92:M103)</f>
        <v>3983.8965545594515</v>
      </c>
      <c r="N104" s="175">
        <f>+AVERAGE(N92:N103)</f>
        <v>6119.7902038106904</v>
      </c>
      <c r="O104" s="175">
        <f t="shared" ref="O104:T104" si="264">+AVERAGE(O92:O103)</f>
        <v>6716.7471200598229</v>
      </c>
      <c r="P104" s="175">
        <f t="shared" si="264"/>
        <v>4207.6404413813189</v>
      </c>
      <c r="Q104" s="175">
        <f t="shared" si="264"/>
        <v>3520.7576510419221</v>
      </c>
      <c r="R104" s="175">
        <f t="shared" si="264"/>
        <v>5861.5494886517481</v>
      </c>
      <c r="S104" s="176">
        <f t="shared" si="264"/>
        <v>7944.2914433388569</v>
      </c>
      <c r="T104" s="177">
        <f t="shared" si="264"/>
        <v>8901.3018329830156</v>
      </c>
      <c r="U104" s="121">
        <f>+T104/S104-1</f>
        <v>0.12046516627314752</v>
      </c>
      <c r="V104" s="178">
        <f>+POWER(T104/O104,0.2)-1</f>
        <v>5.7934806864545108E-2</v>
      </c>
    </row>
    <row r="105" spans="1:22" ht="26.25" thickBot="1" x14ac:dyDescent="0.3">
      <c r="A105" s="100" t="s">
        <v>12</v>
      </c>
      <c r="B105" s="112"/>
      <c r="C105" s="87">
        <f t="shared" ref="C105:H105" si="265">+C104/B104-1</f>
        <v>0.27072305457808099</v>
      </c>
      <c r="D105" s="87">
        <f t="shared" si="265"/>
        <v>-8.050135008172199E-2</v>
      </c>
      <c r="E105" s="87">
        <f t="shared" si="265"/>
        <v>-0.48657555391894203</v>
      </c>
      <c r="F105" s="87">
        <f t="shared" si="265"/>
        <v>0.37541189990108359</v>
      </c>
      <c r="G105" s="87">
        <f t="shared" si="265"/>
        <v>0.58190565006730011</v>
      </c>
      <c r="H105" s="87">
        <f t="shared" si="265"/>
        <v>0.29496457096451811</v>
      </c>
      <c r="I105" s="204">
        <f t="shared" ref="I105" si="266">+I104/H104-1</f>
        <v>0.11168392571551444</v>
      </c>
      <c r="J105" s="103"/>
      <c r="K105" s="2"/>
      <c r="L105" s="100" t="s">
        <v>12</v>
      </c>
      <c r="M105" s="112"/>
      <c r="N105" s="87">
        <f t="shared" ref="N105:S105" si="267">+N104/M104-1</f>
        <v>0.53613180462900623</v>
      </c>
      <c r="O105" s="87">
        <f t="shared" si="267"/>
        <v>9.7545323674236073E-2</v>
      </c>
      <c r="P105" s="87">
        <f t="shared" si="267"/>
        <v>-0.3735597952147045</v>
      </c>
      <c r="Q105" s="87">
        <f t="shared" si="267"/>
        <v>-0.16324655110356845</v>
      </c>
      <c r="R105" s="87">
        <f t="shared" si="267"/>
        <v>0.66485457666110559</v>
      </c>
      <c r="S105" s="113">
        <f t="shared" si="267"/>
        <v>0.35532276213301639</v>
      </c>
      <c r="T105" s="102"/>
      <c r="U105" s="101"/>
      <c r="V105" s="117"/>
    </row>
    <row r="106" spans="1:22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2" x14ac:dyDescent="0.25">
      <c r="A107" s="284" t="s">
        <v>295</v>
      </c>
      <c r="B107" s="285"/>
      <c r="C107" s="285"/>
      <c r="D107" s="285"/>
      <c r="E107" s="285"/>
      <c r="F107" s="285"/>
      <c r="G107" s="285"/>
      <c r="H107" s="285"/>
      <c r="I107" s="285"/>
      <c r="J107" s="286"/>
      <c r="K107" s="2"/>
      <c r="L107" s="284" t="s">
        <v>296</v>
      </c>
      <c r="M107" s="285"/>
      <c r="N107" s="285"/>
      <c r="O107" s="285"/>
      <c r="P107" s="285"/>
      <c r="Q107" s="285"/>
      <c r="R107" s="285"/>
      <c r="S107" s="285"/>
      <c r="T107" s="285"/>
      <c r="U107" s="285"/>
      <c r="V107" s="286"/>
    </row>
    <row r="108" spans="1:22" ht="38.25" x14ac:dyDescent="0.25">
      <c r="A108" s="88"/>
      <c r="B108" s="104">
        <v>2016</v>
      </c>
      <c r="C108" s="84">
        <f>+B108+1</f>
        <v>2017</v>
      </c>
      <c r="D108" s="84">
        <f t="shared" ref="D108:G108" si="268">+C108+1</f>
        <v>2018</v>
      </c>
      <c r="E108" s="84">
        <f t="shared" si="268"/>
        <v>2019</v>
      </c>
      <c r="F108" s="84">
        <f t="shared" si="268"/>
        <v>2020</v>
      </c>
      <c r="G108" s="84">
        <f t="shared" si="268"/>
        <v>2021</v>
      </c>
      <c r="H108" s="84">
        <v>2022</v>
      </c>
      <c r="I108" s="104">
        <v>2023</v>
      </c>
      <c r="J108" s="90" t="s">
        <v>16</v>
      </c>
      <c r="K108" s="2"/>
      <c r="L108" s="88"/>
      <c r="M108" s="104">
        <v>2016</v>
      </c>
      <c r="N108" s="84">
        <f>+M108+1</f>
        <v>2017</v>
      </c>
      <c r="O108" s="84">
        <f t="shared" ref="O108:Q108" si="269">+N108+1</f>
        <v>2018</v>
      </c>
      <c r="P108" s="84">
        <f t="shared" si="269"/>
        <v>2019</v>
      </c>
      <c r="Q108" s="84">
        <f t="shared" si="269"/>
        <v>2020</v>
      </c>
      <c r="R108" s="84">
        <f t="shared" ref="R108" si="270">+Q108+1</f>
        <v>2021</v>
      </c>
      <c r="S108" s="105">
        <v>2022</v>
      </c>
      <c r="T108" s="89">
        <v>2023</v>
      </c>
      <c r="U108" s="118" t="s">
        <v>16</v>
      </c>
      <c r="V108" s="114" t="s">
        <v>21</v>
      </c>
    </row>
    <row r="109" spans="1:22" x14ac:dyDescent="0.25">
      <c r="A109" s="91" t="s">
        <v>10</v>
      </c>
      <c r="B109" s="171">
        <f>+'[1]10.PRECIO DEL VINO DE TRASLADO'!AB437</f>
        <v>2683.373441876518</v>
      </c>
      <c r="C109" s="164">
        <f>+'[1]10.PRECIO DEL VINO DE TRASLADO'!AB449</f>
        <v>4969.9423978918767</v>
      </c>
      <c r="D109" s="164">
        <f>+'[1]10.PRECIO DEL VINO DE TRASLADO'!AB461</f>
        <v>6494.1596787839526</v>
      </c>
      <c r="E109" s="164">
        <f>+'[1]10.PRECIO DEL VINO DE TRASLADO'!AB473</f>
        <v>4701.9874722275763</v>
      </c>
      <c r="F109" s="164">
        <f>+'[1]10.PRECIO DEL VINO DE TRASLADO'!AB485</f>
        <v>2865.709834252898</v>
      </c>
      <c r="G109" s="164">
        <f>+'[1]10.PRECIO DEL VINO DE TRASLADO'!AB497</f>
        <v>6051.2790537925121</v>
      </c>
      <c r="H109" s="164">
        <f>+'[1]10.PRECIO DEL VINO DE TRASLADO'!AB509</f>
        <v>6221.2268894696354</v>
      </c>
      <c r="I109" s="171">
        <f>+'[1]10.PRECIO DEL VINO DE TRASLADO'!AB521</f>
        <v>7112.367924528301</v>
      </c>
      <c r="J109" s="93">
        <f t="shared" ref="J109:J114" si="271">+I109/H109-1</f>
        <v>0.14324200851234936</v>
      </c>
      <c r="K109" s="2"/>
      <c r="L109" s="91" t="s">
        <v>10</v>
      </c>
      <c r="M109" s="171">
        <f>+AVERAGE('[1]10.PRECIO DEL VINO DE TRASLADO'!AB426:AB437)</f>
        <v>3777.3738949756221</v>
      </c>
      <c r="N109" s="164">
        <f>+(SUM(C109)+SUM(B110:B120))/12</f>
        <v>4255.7704307508584</v>
      </c>
      <c r="O109" s="164">
        <f t="shared" ref="O109" si="272">+(SUM(D109)+SUM(C110:C120))/12</f>
        <v>6625.1786655012147</v>
      </c>
      <c r="P109" s="164">
        <f t="shared" ref="P109" si="273">+(SUM(E109)+SUM(D110:D120))/12</f>
        <v>5206.3657948375176</v>
      </c>
      <c r="Q109" s="164">
        <f t="shared" ref="Q109" si="274">+(SUM(F109)+SUM(E110:E120))/12</f>
        <v>3305.8457434589327</v>
      </c>
      <c r="R109" s="164">
        <f t="shared" ref="R109" si="275">+(SUM(G109)+SUM(F110:F120))/12</f>
        <v>4780.1393944576803</v>
      </c>
      <c r="S109" s="172">
        <f t="shared" ref="S109" si="276">+(SUM(H109)+SUM(G110:G120))/12</f>
        <v>7543.5734893430936</v>
      </c>
      <c r="T109" s="173">
        <f>+(SUM(I109)+SUM(H110:H120))/12</f>
        <v>7210.9018657272363</v>
      </c>
      <c r="U109" s="119">
        <f t="shared" ref="U109:U119" si="277">+T109/S109-1</f>
        <v>-4.4100004339564958E-2</v>
      </c>
      <c r="V109" s="115">
        <f t="shared" ref="V109:V119" si="278">+POWER(T109/O109,0.2)-1</f>
        <v>1.7087690263750455E-2</v>
      </c>
    </row>
    <row r="110" spans="1:22" x14ac:dyDescent="0.25">
      <c r="A110" s="91" t="s">
        <v>11</v>
      </c>
      <c r="B110" s="171">
        <f>+'[1]10.PRECIO DEL VINO DE TRASLADO'!AB438</f>
        <v>3247.4327061565891</v>
      </c>
      <c r="C110" s="164">
        <f>+'[1]10.PRECIO DEL VINO DE TRASLADO'!AB450</f>
        <v>5510.0563846984751</v>
      </c>
      <c r="D110" s="164">
        <f>+'[1]10.PRECIO DEL VINO DE TRASLADO'!AB462</f>
        <v>6368.2014250270922</v>
      </c>
      <c r="E110" s="164">
        <f>+'[1]10.PRECIO DEL VINO DE TRASLADO'!AB474</f>
        <v>3811.7427227035241</v>
      </c>
      <c r="F110" s="164">
        <f>+'[1]10.PRECIO DEL VINO DE TRASLADO'!AB486</f>
        <v>2746.4238458374612</v>
      </c>
      <c r="G110" s="164">
        <f>+'[1]10.PRECIO DEL VINO DE TRASLADO'!AB498</f>
        <v>6238.493990142847</v>
      </c>
      <c r="H110" s="164">
        <f>+'[1]10.PRECIO DEL VINO DE TRASLADO'!AB510</f>
        <v>6483.3463823528737</v>
      </c>
      <c r="I110" s="171">
        <f>+'[1]10.PRECIO DEL VINO DE TRASLADO'!AB522</f>
        <v>6331.869802378611</v>
      </c>
      <c r="J110" s="93">
        <f t="shared" si="271"/>
        <v>-2.3363949886523017E-2</v>
      </c>
      <c r="K110" s="2"/>
      <c r="L110" s="91" t="s">
        <v>11</v>
      </c>
      <c r="M110" s="171">
        <f>+AVERAGE('[1]10.PRECIO DEL VINO DE TRASLADO'!AB427:AB438)</f>
        <v>3687.4143767160581</v>
      </c>
      <c r="N110" s="164">
        <f>+(SUM(C109:C110)+SUM(B111:B120))/12</f>
        <v>4444.322403962683</v>
      </c>
      <c r="O110" s="164">
        <f t="shared" ref="O110" si="279">+(SUM(D109:D110)+SUM(C111:C120))/12</f>
        <v>6696.6907521952662</v>
      </c>
      <c r="P110" s="164">
        <f t="shared" ref="P110" si="280">+(SUM(E109:E110)+SUM(D111:D120))/12</f>
        <v>4993.3275696438868</v>
      </c>
      <c r="Q110" s="164">
        <f t="shared" ref="Q110" si="281">+(SUM(F109:F110)+SUM(E111:E120))/12</f>
        <v>3217.069170386761</v>
      </c>
      <c r="R110" s="164">
        <f t="shared" ref="R110" si="282">+(SUM(G109:G110)+SUM(F111:F120))/12</f>
        <v>5071.1452398164629</v>
      </c>
      <c r="S110" s="172">
        <f t="shared" ref="S110" si="283">+(SUM(H109:H110)+SUM(G111:G120))/12</f>
        <v>7563.9778553605965</v>
      </c>
      <c r="T110" s="173">
        <f t="shared" ref="T110" si="284">+(SUM(I109:I110)+SUM(H111:H120))/12</f>
        <v>7198.278817396048</v>
      </c>
      <c r="U110" s="119">
        <f t="shared" si="277"/>
        <v>-4.8347449577126556E-2</v>
      </c>
      <c r="V110" s="115">
        <f t="shared" si="278"/>
        <v>1.4550534739147247E-2</v>
      </c>
    </row>
    <row r="111" spans="1:22" x14ac:dyDescent="0.25">
      <c r="A111" s="91" t="s">
        <v>0</v>
      </c>
      <c r="B111" s="171">
        <f>+'[1]10.PRECIO DEL VINO DE TRASLADO'!AB439</f>
        <v>3418.8770102224494</v>
      </c>
      <c r="C111" s="164">
        <f>+'[1]10.PRECIO DEL VINO DE TRASLADO'!AB451</f>
        <v>4573.3309906055383</v>
      </c>
      <c r="D111" s="164">
        <f>+'[1]10.PRECIO DEL VINO DE TRASLADO'!AB463</f>
        <v>6099.5155351915146</v>
      </c>
      <c r="E111" s="164">
        <f>+'[1]10.PRECIO DEL VINO DE TRASLADO'!AB475</f>
        <v>3365.429931462028</v>
      </c>
      <c r="F111" s="164">
        <f>+'[1]10.PRECIO DEL VINO DE TRASLADO'!AB487</f>
        <v>3697.805239484037</v>
      </c>
      <c r="G111" s="164">
        <f>+'[1]10.PRECIO DEL VINO DE TRASLADO'!AB499</f>
        <v>7847.5448333433778</v>
      </c>
      <c r="H111" s="164">
        <f>+'[1]10.PRECIO DEL VINO DE TRASLADO'!AB511</f>
        <v>6644.1138008916178</v>
      </c>
      <c r="I111" s="171">
        <f>+'[1]10.PRECIO DEL VINO DE TRASLADO'!AB523</f>
        <v>10197.26602862765</v>
      </c>
      <c r="J111" s="93">
        <f t="shared" si="271"/>
        <v>0.53478196403848632</v>
      </c>
      <c r="K111" s="2"/>
      <c r="L111" s="91" t="s">
        <v>0</v>
      </c>
      <c r="M111" s="171">
        <f>+AVERAGE('[1]10.PRECIO DEL VINO DE TRASLADO'!AB428:AB439)</f>
        <v>3644.7859497501231</v>
      </c>
      <c r="N111" s="164">
        <f>+(SUM(C109:C111)+SUM(B112:B120))/12</f>
        <v>4540.5269023279398</v>
      </c>
      <c r="O111" s="164">
        <f t="shared" ref="O111" si="285">+(SUM(D109:D111)+SUM(C112:C120))/12</f>
        <v>6823.8727975774318</v>
      </c>
      <c r="P111" s="164">
        <f>+(SUM(E109:E111)+SUM(D112:D120))/12</f>
        <v>4765.4871026664287</v>
      </c>
      <c r="Q111" s="164">
        <f>+(SUM(F109:F111)+SUM(E112:E120))/12</f>
        <v>3244.7671127219278</v>
      </c>
      <c r="R111" s="164">
        <f>+(SUM(G109:G111)+SUM(F112:F120))/12</f>
        <v>5416.9568726380739</v>
      </c>
      <c r="S111" s="172">
        <f>+(SUM(H109:H111)+SUM(G112:G120))/12</f>
        <v>7463.6919359896165</v>
      </c>
      <c r="T111" s="173">
        <f t="shared" ref="T111" si="286">+(SUM(I109:I111)+SUM(H112:H120))/12</f>
        <v>7494.3748363740515</v>
      </c>
      <c r="U111" s="119">
        <f t="shared" si="277"/>
        <v>4.1109548260538364E-3</v>
      </c>
      <c r="V111" s="115">
        <f t="shared" si="278"/>
        <v>1.8921902053540274E-2</v>
      </c>
    </row>
    <row r="112" spans="1:22" x14ac:dyDescent="0.25">
      <c r="A112" s="91" t="s">
        <v>1</v>
      </c>
      <c r="B112" s="171">
        <f>+'[1]10.PRECIO DEL VINO DE TRASLADO'!AB440</f>
        <v>3653.0571873330209</v>
      </c>
      <c r="C112" s="164">
        <f>+'[1]10.PRECIO DEL VINO DE TRASLADO'!AB452</f>
        <v>6585.9260383216269</v>
      </c>
      <c r="D112" s="164">
        <f>+'[1]10.PRECIO DEL VINO DE TRASLADO'!AB464</f>
        <v>5712.407597279579</v>
      </c>
      <c r="E112" s="164">
        <f>+'[1]10.PRECIO DEL VINO DE TRASLADO'!AB476</f>
        <v>3358.2839531613995</v>
      </c>
      <c r="F112" s="164">
        <f>+'[1]10.PRECIO DEL VINO DE TRASLADO'!AB488</f>
        <v>4941.6829249184611</v>
      </c>
      <c r="G112" s="164">
        <f>+'[1]10.PRECIO DEL VINO DE TRASLADO'!AB500</f>
        <v>9095.8554902806354</v>
      </c>
      <c r="H112" s="164">
        <f>+'[1]10.PRECIO DEL VINO DE TRASLADO'!AB512</f>
        <v>9043.0020889118205</v>
      </c>
      <c r="I112" s="171">
        <f>+'[1]10.PRECIO DEL VINO DE TRASLADO'!AB524</f>
        <v>9478.1584726416768</v>
      </c>
      <c r="J112" s="93">
        <f t="shared" si="271"/>
        <v>4.8120787704276635E-2</v>
      </c>
      <c r="K112" s="2"/>
      <c r="L112" s="91" t="s">
        <v>1</v>
      </c>
      <c r="M112" s="171">
        <f>+AVERAGE('[1]10.PRECIO DEL VINO DE TRASLADO'!AB429:AB440)</f>
        <v>3637.7536210937142</v>
      </c>
      <c r="N112" s="164">
        <f>+(SUM(C109:C112)+SUM(B113:B120))/12</f>
        <v>4784.9326399103238</v>
      </c>
      <c r="O112" s="164">
        <f t="shared" ref="O112" si="287">+(SUM(D109:D112)+SUM(C113:C120))/12</f>
        <v>6751.0795941572605</v>
      </c>
      <c r="P112" s="164">
        <f>+(SUM(E109:E112)+SUM(D113:D120))/12</f>
        <v>4569.3101323232477</v>
      </c>
      <c r="Q112" s="164">
        <f>+(SUM(F109:F112)+SUM(E113:E120))/12</f>
        <v>3376.7170270350166</v>
      </c>
      <c r="R112" s="164">
        <f>+(SUM(G109:G112)+SUM(F113:F120))/12</f>
        <v>5763.137919751588</v>
      </c>
      <c r="S112" s="172">
        <f>+(SUM(H109:H112)+SUM(G113:G120))/12</f>
        <v>7459.2874858755486</v>
      </c>
      <c r="T112" s="173">
        <f t="shared" ref="T112" si="288">+(SUM(I109:I112)+SUM(H113:H120))/12</f>
        <v>7530.6378683515395</v>
      </c>
      <c r="U112" s="119">
        <f t="shared" si="277"/>
        <v>9.565308028561148E-3</v>
      </c>
      <c r="V112" s="115">
        <f t="shared" si="278"/>
        <v>2.2096043409804089E-2</v>
      </c>
    </row>
    <row r="113" spans="1:22" x14ac:dyDescent="0.25">
      <c r="A113" s="91" t="s">
        <v>2</v>
      </c>
      <c r="B113" s="171">
        <f>+'[1]10.PRECIO DEL VINO DE TRASLADO'!AB441</f>
        <v>4185.2589649802903</v>
      </c>
      <c r="C113" s="164">
        <f>+'[1]10.PRECIO DEL VINO DE TRASLADO'!AB453</f>
        <v>6626.2443649275028</v>
      </c>
      <c r="D113" s="164">
        <f>+'[1]10.PRECIO DEL VINO DE TRASLADO'!AB465</f>
        <v>5636.350257459706</v>
      </c>
      <c r="E113" s="164">
        <f>+'[1]10.PRECIO DEL VINO DE TRASLADO'!AB477</f>
        <v>3282.1738262903618</v>
      </c>
      <c r="F113" s="164">
        <f>+'[1]10.PRECIO DEL VINO DE TRASLADO'!AB489</f>
        <v>4538.3855514627166</v>
      </c>
      <c r="G113" s="164">
        <f>+'[1]10.PRECIO DEL VINO DE TRASLADO'!AB501</f>
        <v>8152.9111437359488</v>
      </c>
      <c r="H113" s="164">
        <f>+'[1]10.PRECIO DEL VINO DE TRASLADO'!AB513</f>
        <v>7986.0576694873735</v>
      </c>
      <c r="I113" s="171">
        <f>+'[1]10.PRECIO DEL VINO DE TRASLADO'!AB525</f>
        <v>9293.2360827481934</v>
      </c>
      <c r="J113" s="93">
        <f t="shared" si="271"/>
        <v>0.16368256621226318</v>
      </c>
      <c r="K113" s="2"/>
      <c r="L113" s="91" t="s">
        <v>2</v>
      </c>
      <c r="M113" s="171">
        <f>+AVERAGE('[1]10.PRECIO DEL VINO DE TRASLADO'!AB430:AB441)</f>
        <v>3708.4793737463547</v>
      </c>
      <c r="N113" s="164">
        <f>+(SUM(C109:C113)+SUM(B114:B120))/12</f>
        <v>4988.348089905925</v>
      </c>
      <c r="O113" s="164">
        <f t="shared" ref="O113" si="289">+(SUM(D109:D113)+SUM(C114:C120))/12</f>
        <v>6668.588418534945</v>
      </c>
      <c r="P113" s="164">
        <f>+(SUM(E109:E113)+SUM(D114:D120))/12</f>
        <v>4373.128763059136</v>
      </c>
      <c r="Q113" s="164">
        <f>+(SUM(F109:F113)+SUM(E114:E120))/12</f>
        <v>3481.4013374660462</v>
      </c>
      <c r="R113" s="164">
        <f>+(SUM(G109:G113)+SUM(F114:F120))/12</f>
        <v>6064.3483857743586</v>
      </c>
      <c r="S113" s="172">
        <f>+(SUM(H109:H113)+SUM(G114:G120))/12</f>
        <v>7445.383029688167</v>
      </c>
      <c r="T113" s="173">
        <f t="shared" ref="T113" si="290">+(SUM(I109:I113)+SUM(H114:H120))/12</f>
        <v>7639.5694027899408</v>
      </c>
      <c r="U113" s="119">
        <f t="shared" si="277"/>
        <v>2.6081448372429428E-2</v>
      </c>
      <c r="V113" s="115">
        <f t="shared" si="278"/>
        <v>2.7559534587871415E-2</v>
      </c>
    </row>
    <row r="114" spans="1:22" x14ac:dyDescent="0.25">
      <c r="A114" s="91" t="s">
        <v>3</v>
      </c>
      <c r="B114" s="171">
        <f>+'[1]10.PRECIO DEL VINO DE TRASLADO'!AB442</f>
        <v>3891.8893705838063</v>
      </c>
      <c r="C114" s="164">
        <f>+'[1]10.PRECIO DEL VINO DE TRASLADO'!AB454</f>
        <v>7274.3326001572004</v>
      </c>
      <c r="D114" s="164">
        <f>+'[1]10.PRECIO DEL VINO DE TRASLADO'!AB466</f>
        <v>5522.2538411186306</v>
      </c>
      <c r="E114" s="164">
        <f>+'[1]10.PRECIO DEL VINO DE TRASLADO'!AB478</f>
        <v>3387.8278570072271</v>
      </c>
      <c r="F114" s="164">
        <f>+'[1]10.PRECIO DEL VINO DE TRASLADO'!AB490</f>
        <v>4672.5348901024508</v>
      </c>
      <c r="G114" s="164">
        <f>+'[1]10.PRECIO DEL VINO DE TRASLADO'!AB502</f>
        <v>7533.7416524041555</v>
      </c>
      <c r="H114" s="164">
        <f>+'[1]10.PRECIO DEL VINO DE TRASLADO'!AB514</f>
        <v>8164.0560436345177</v>
      </c>
      <c r="I114" s="171">
        <f>+'[1]10.PRECIO DEL VINO DE TRASLADO'!AB526</f>
        <v>8396.3545240349686</v>
      </c>
      <c r="J114" s="93">
        <f t="shared" si="271"/>
        <v>2.845380766115313E-2</v>
      </c>
      <c r="K114" s="2"/>
      <c r="L114" s="91" t="s">
        <v>3</v>
      </c>
      <c r="M114" s="171">
        <f>+AVERAGE('[1]10.PRECIO DEL VINO DE TRASLADO'!AB431:AB442)</f>
        <v>3676.8404529105405</v>
      </c>
      <c r="N114" s="164">
        <f>+(SUM(C109:C114)+SUM(B115:B120))/12</f>
        <v>5270.2183590370405</v>
      </c>
      <c r="O114" s="164">
        <f t="shared" ref="O114" si="291">+(SUM(D109:D114)+SUM(C115:C120))/12</f>
        <v>6522.5818552817318</v>
      </c>
      <c r="P114" s="164">
        <f>+(SUM(E109:E114)+SUM(D115:D120))/12</f>
        <v>4195.2599310498526</v>
      </c>
      <c r="Q114" s="164">
        <f>+(SUM(F109:F114)+SUM(E115:E120))/12</f>
        <v>3588.4602568906485</v>
      </c>
      <c r="R114" s="164">
        <f>+(SUM(G109:G114)+SUM(F115:F120))/12</f>
        <v>6302.7822826328338</v>
      </c>
      <c r="S114" s="172">
        <f>+(SUM(H109:H114)+SUM(G115:G120))/12</f>
        <v>7497.9092289573637</v>
      </c>
      <c r="T114" s="166">
        <f t="shared" ref="T114" si="292">+(SUM(I109:I114)+SUM(H115:H120))/12</f>
        <v>7658.9276094899787</v>
      </c>
      <c r="U114" s="78">
        <f t="shared" si="277"/>
        <v>2.1475104007761647E-2</v>
      </c>
      <c r="V114" s="7">
        <f t="shared" si="278"/>
        <v>3.2641763369434695E-2</v>
      </c>
    </row>
    <row r="115" spans="1:22" x14ac:dyDescent="0.25">
      <c r="A115" s="91" t="s">
        <v>4</v>
      </c>
      <c r="B115" s="171">
        <f>+'[1]10.PRECIO DEL VINO DE TRASLADO'!AB443</f>
        <v>3938.3994459908922</v>
      </c>
      <c r="C115" s="164">
        <f>+'[1]10.PRECIO DEL VINO DE TRASLADO'!AB455</f>
        <v>6851.3493770464147</v>
      </c>
      <c r="D115" s="164">
        <f>+'[1]10.PRECIO DEL VINO DE TRASLADO'!AB467</f>
        <v>5409.885615868403</v>
      </c>
      <c r="E115" s="164">
        <f>+'[1]10.PRECIO DEL VINO DE TRASLADO'!AB479</f>
        <v>3387.8282525516088</v>
      </c>
      <c r="F115" s="164">
        <f>+'[1]10.PRECIO DEL VINO DE TRASLADO'!AB491</f>
        <v>4867.5029336102598</v>
      </c>
      <c r="G115" s="164">
        <f>+'[1]10.PRECIO DEL VINO DE TRASLADO'!AB503</f>
        <v>8565.900912805042</v>
      </c>
      <c r="H115" s="164">
        <f>+'[1]10.PRECIO DEL VINO DE TRASLADO'!AB515</f>
        <v>8043.0266835884395</v>
      </c>
      <c r="I115" s="171">
        <f>+'[1]10.PRECIO DEL VINO DE TRASLADO'!AB527</f>
        <v>8289.5173656467323</v>
      </c>
      <c r="J115" s="93">
        <f t="shared" ref="J115" si="293">+I115/H115-1</f>
        <v>3.0646508056631161E-2</v>
      </c>
      <c r="K115" s="2"/>
      <c r="L115" s="91" t="s">
        <v>4</v>
      </c>
      <c r="M115" s="171">
        <f>+AVERAGE('[1]10.PRECIO DEL VINO DE TRASLADO'!AB432:AB443)</f>
        <v>3638.7034934240078</v>
      </c>
      <c r="N115" s="164">
        <f>+(SUM(C109:C115)+SUM(B116:B120))/12</f>
        <v>5512.9641866250013</v>
      </c>
      <c r="O115" s="164">
        <f t="shared" ref="O115" si="294">+(SUM(D109:D115)+SUM(C116:C120))/12</f>
        <v>6402.4598751835629</v>
      </c>
      <c r="P115" s="164">
        <f>+(SUM(E109:E115)+SUM(D116:D120))/12</f>
        <v>4026.7551507734529</v>
      </c>
      <c r="Q115" s="164">
        <f>+(SUM(F109:F115)+SUM(E116:E120))/12</f>
        <v>3711.7664803122025</v>
      </c>
      <c r="R115" s="164">
        <f>+(SUM(G109:G115)+SUM(F116:F120))/12</f>
        <v>6610.9821142323972</v>
      </c>
      <c r="S115" s="172">
        <f>+(SUM(H109:H115)+SUM(G116:G120))/12</f>
        <v>7454.3363765226468</v>
      </c>
      <c r="T115" s="173">
        <f t="shared" ref="T115" si="295">+(SUM(I109:I115)+SUM(H116:H120))/12</f>
        <v>7679.4684996615024</v>
      </c>
      <c r="U115" s="119">
        <f t="shared" si="277"/>
        <v>3.0201497727940785E-2</v>
      </c>
      <c r="V115" s="115">
        <f t="shared" si="278"/>
        <v>3.704322736182708E-2</v>
      </c>
    </row>
    <row r="116" spans="1:22" x14ac:dyDescent="0.25">
      <c r="A116" s="91" t="s">
        <v>5</v>
      </c>
      <c r="B116" s="171">
        <f>+'[1]10.PRECIO DEL VINO DE TRASLADO'!AB444</f>
        <v>4165.5184082236528</v>
      </c>
      <c r="C116" s="164">
        <f>+'[1]10.PRECIO DEL VINO DE TRASLADO'!AB456</f>
        <v>7318.1291858302284</v>
      </c>
      <c r="D116" s="164">
        <f>+'[1]10.PRECIO DEL VINO DE TRASLADO'!AB468</f>
        <v>4825.543926214943</v>
      </c>
      <c r="E116" s="164">
        <f>+'[1]10.PRECIO DEL VINO DE TRASLADO'!AB480</f>
        <v>3323.8326306312297</v>
      </c>
      <c r="F116" s="164">
        <f>+'[1]10.PRECIO DEL VINO DE TRASLADO'!AB492</f>
        <v>4767.6892096435949</v>
      </c>
      <c r="G116" s="164">
        <f>+'[1]10.PRECIO DEL VINO DE TRASLADO'!AB504</f>
        <v>8633.2540111205217</v>
      </c>
      <c r="H116" s="164">
        <f>+'[1]10.PRECIO DEL VINO DE TRASLADO'!AB516</f>
        <v>6327.9228323811967</v>
      </c>
      <c r="I116" s="171">
        <f>+'[1]10.PRECIO DEL VINO DE TRASLADO'!AB528</f>
        <v>11134.170091267679</v>
      </c>
      <c r="J116" s="93">
        <f t="shared" ref="J116" si="296">+I116/H116-1</f>
        <v>0.75953000474215515</v>
      </c>
      <c r="K116" s="2"/>
      <c r="L116" s="91" t="s">
        <v>5</v>
      </c>
      <c r="M116" s="171">
        <f>+AVERAGE('[1]10.PRECIO DEL VINO DE TRASLADO'!AB433:AB444)</f>
        <v>3631.3855619690962</v>
      </c>
      <c r="N116" s="164">
        <f>+(SUM(C109:C116)+SUM(B117:B120))/12</f>
        <v>5775.681751425549</v>
      </c>
      <c r="O116" s="164">
        <f t="shared" ref="O116" si="297">+(SUM(D109:D116)+SUM(C117:C120))/12</f>
        <v>6194.7444368822898</v>
      </c>
      <c r="P116" s="164">
        <f>+(SUM(E109:E116)+SUM(D117:D120))/12</f>
        <v>3901.6125428081432</v>
      </c>
      <c r="Q116" s="164">
        <f>+(SUM(F109:F116)+SUM(E117:E120))/12</f>
        <v>3832.0878618965667</v>
      </c>
      <c r="R116" s="164">
        <f>+(SUM(G109:G116)+SUM(F117:F120))/12</f>
        <v>6933.1125143554755</v>
      </c>
      <c r="S116" s="172">
        <f>+(SUM(H109:H116)+SUM(G117:G120))/12</f>
        <v>7262.2254449610373</v>
      </c>
      <c r="T116" s="173">
        <f t="shared" ref="T116" si="298">+(SUM(I109:I116)+SUM(H117:H120))/12</f>
        <v>8079.9891045687082</v>
      </c>
      <c r="U116" s="119">
        <f t="shared" si="277"/>
        <v>0.11260510511624</v>
      </c>
      <c r="V116" s="115">
        <f t="shared" si="278"/>
        <v>5.4575011003338725E-2</v>
      </c>
    </row>
    <row r="117" spans="1:22" x14ac:dyDescent="0.25">
      <c r="A117" s="91" t="s">
        <v>6</v>
      </c>
      <c r="B117" s="171">
        <f>+'[1]10.PRECIO DEL VINO DE TRASLADO'!AB445</f>
        <v>4413.455062135843</v>
      </c>
      <c r="C117" s="164">
        <f>+'[1]10.PRECIO DEL VINO DE TRASLADO'!AB457</f>
        <v>7096.235756337659</v>
      </c>
      <c r="D117" s="164">
        <f>+'[1]10.PRECIO DEL VINO DE TRASLADO'!AB469</f>
        <v>4791.2860332704413</v>
      </c>
      <c r="E117" s="164">
        <f>+'[1]10.PRECIO DEL VINO DE TRASLADO'!AB481</f>
        <v>3303.4068927870408</v>
      </c>
      <c r="F117" s="164">
        <f>+'[1]10.PRECIO DEL VINO DE TRASLADO'!AB493</f>
        <v>4664.1422365033259</v>
      </c>
      <c r="G117" s="164">
        <f>+'[1]10.PRECIO DEL VINO DE TRASLADO'!AB505</f>
        <v>7832.447824286829</v>
      </c>
      <c r="H117" s="164">
        <f>+'[1]10.PRECIO DEL VINO DE TRASLADO'!AB517</f>
        <v>7536.9690419906992</v>
      </c>
      <c r="I117" s="171">
        <f>+'[1]10.PRECIO DEL VINO DE TRASLADO'!AB529</f>
        <v>13491.73655030635</v>
      </c>
      <c r="J117" s="93">
        <f t="shared" ref="J117:J118" si="299">+I117/H117-1</f>
        <v>0.79007456115845343</v>
      </c>
      <c r="K117" s="2"/>
      <c r="L117" s="91" t="s">
        <v>6</v>
      </c>
      <c r="M117" s="171">
        <f>+AVERAGE('[1]10.PRECIO DEL VINO DE TRASLADO'!AB434:AB445)</f>
        <v>3667.0827896183787</v>
      </c>
      <c r="N117" s="164">
        <f>+(SUM(C109:C117)+SUM(B118:B120))/12</f>
        <v>5999.2468092756999</v>
      </c>
      <c r="O117" s="164">
        <f t="shared" ref="O117" si="300">+(SUM(D109:D117)+SUM(C118:C120))/12</f>
        <v>6002.6652932933548</v>
      </c>
      <c r="P117" s="164">
        <f>+(SUM(E109:E117)+SUM(D118:D120))/12</f>
        <v>3777.622614434526</v>
      </c>
      <c r="Q117" s="164">
        <f>+(SUM(F109:F117)+SUM(E118:E120))/12</f>
        <v>3945.4824738729235</v>
      </c>
      <c r="R117" s="164">
        <f>+(SUM(G109:G117)+SUM(F118:F120))/12</f>
        <v>7197.1379800041004</v>
      </c>
      <c r="S117" s="172">
        <f>+(SUM(H109:H117)+SUM(G118:G120))/12</f>
        <v>7237.6022131030259</v>
      </c>
      <c r="T117" s="173">
        <f t="shared" ref="T117" si="301">+(SUM(I109:I117)+SUM(H118:H120))/12</f>
        <v>8576.2197302616787</v>
      </c>
      <c r="U117" s="119">
        <f t="shared" si="277"/>
        <v>0.18495317616864959</v>
      </c>
      <c r="V117" s="115">
        <f t="shared" si="278"/>
        <v>7.3965559296150341E-2</v>
      </c>
    </row>
    <row r="118" spans="1:22" x14ac:dyDescent="0.25">
      <c r="A118" s="91" t="s">
        <v>7</v>
      </c>
      <c r="B118" s="171">
        <f>+'[1]10.PRECIO DEL VINO DE TRASLADO'!AB446</f>
        <v>5564.2556923094635</v>
      </c>
      <c r="C118" s="164">
        <f>+'[1]10.PRECIO DEL VINO DE TRASLADO'!AB458</f>
        <v>8101.9228267468361</v>
      </c>
      <c r="D118" s="164">
        <f>+'[1]10.PRECIO DEL VINO DE TRASLADO'!AB470</f>
        <v>4628.4187400357305</v>
      </c>
      <c r="E118" s="164">
        <f>+'[1]10.PRECIO DEL VINO DE TRASLADO'!AB482</f>
        <v>3481.920930627809</v>
      </c>
      <c r="F118" s="164">
        <f>+'[1]10.PRECIO DEL VINO DE TRASLADO'!AB494</f>
        <v>5018.9145341048288</v>
      </c>
      <c r="G118" s="164">
        <f>+'[1]10.PRECIO DEL VINO DE TRASLADO'!AB506</f>
        <v>7327.3038937027859</v>
      </c>
      <c r="H118" s="164">
        <f>+'[1]10.PRECIO DEL VINO DE TRASLADO'!AB518</f>
        <v>6029.6111309599992</v>
      </c>
      <c r="I118" s="171">
        <f>+'[1]10.PRECIO DEL VINO DE TRASLADO'!AB530</f>
        <v>13264.049968843017</v>
      </c>
      <c r="J118" s="93">
        <f t="shared" si="299"/>
        <v>1.1998184759771058</v>
      </c>
      <c r="K118" s="2"/>
      <c r="L118" s="91" t="s">
        <v>7</v>
      </c>
      <c r="M118" s="171">
        <f>+AVERAGE('[1]10.PRECIO DEL VINO DE TRASLADO'!AB435:AB446)</f>
        <v>3806.5409220108945</v>
      </c>
      <c r="N118" s="164">
        <f>+(SUM(C109:C118)+SUM(B119:B120))/12</f>
        <v>6210.7190704788145</v>
      </c>
      <c r="O118" s="164">
        <f t="shared" ref="O118" si="302">+(SUM(D109:D118)+SUM(C119:C120))/12</f>
        <v>5713.206619400763</v>
      </c>
      <c r="P118" s="164">
        <f>+(SUM(E109:E118)+SUM(D119:D120))/12</f>
        <v>3682.0811303171999</v>
      </c>
      <c r="Q118" s="164">
        <f>+(SUM(F109:F118)+SUM(E119:E120))/12</f>
        <v>4073.565274162675</v>
      </c>
      <c r="R118" s="164">
        <f>+(SUM(G109:G118)+SUM(F119:F120))/12</f>
        <v>7389.5037599705975</v>
      </c>
      <c r="S118" s="172">
        <f>+(SUM(H109:H118)+SUM(G119:G120))/12</f>
        <v>7129.4611495411273</v>
      </c>
      <c r="T118" s="173">
        <f t="shared" ref="T118" si="303">+(SUM(I109:I118)+SUM(H119:H120))/12</f>
        <v>9179.0896334185982</v>
      </c>
      <c r="U118" s="119">
        <f t="shared" si="277"/>
        <v>0.28748715237888511</v>
      </c>
      <c r="V118" s="115">
        <f t="shared" si="278"/>
        <v>9.9471398101648179E-2</v>
      </c>
    </row>
    <row r="119" spans="1:22" x14ac:dyDescent="0.25">
      <c r="A119" s="91" t="s">
        <v>8</v>
      </c>
      <c r="B119" s="171">
        <f>+'[1]10.PRECIO DEL VINO DE TRASLADO'!AB447</f>
        <v>4762.0053594378087</v>
      </c>
      <c r="C119" s="164">
        <f>+'[1]10.PRECIO DEL VINO DE TRASLADO'!AB459</f>
        <v>6582.284527548105</v>
      </c>
      <c r="D119" s="164">
        <f>+'[1]10.PRECIO DEL VINO DE TRASLADO'!AB471</f>
        <v>4296.1399330597442</v>
      </c>
      <c r="E119" s="164">
        <f>+'[1]10.PRECIO DEL VINO DE TRASLADO'!AB483</f>
        <v>2990.9598337446369</v>
      </c>
      <c r="F119" s="164">
        <f>+'[1]10.PRECIO DEL VINO DE TRASLADO'!AB495</f>
        <v>5560.1120704470723</v>
      </c>
      <c r="G119" s="164">
        <f>+'[1]10.PRECIO DEL VINO DE TRASLADO'!AB507</f>
        <v>5784.5781578125079</v>
      </c>
      <c r="H119" s="164">
        <f>+'[1]10.PRECIO DEL VINO DE TRASLADO'!AB519</f>
        <v>6058.2687900000001</v>
      </c>
      <c r="I119" s="171">
        <f>+'[1]10.PRECIO DEL VINO DE TRASLADO'!AB531</f>
        <v>9478.8974911421701</v>
      </c>
      <c r="J119" s="93">
        <f t="shared" ref="J119" si="304">+I119/H119-1</f>
        <v>0.56462148176528326</v>
      </c>
      <c r="K119" s="2"/>
      <c r="L119" s="91" t="s">
        <v>8</v>
      </c>
      <c r="M119" s="171">
        <f>+AVERAGE('[1]10.PRECIO DEL VINO DE TRASLADO'!AB436:AB447)</f>
        <v>3944.6071085440367</v>
      </c>
      <c r="N119" s="164">
        <f>+(SUM(C109:C119)+SUM(B120))/12</f>
        <v>6362.4090011546723</v>
      </c>
      <c r="O119" s="164">
        <f t="shared" ref="O119" si="305">+(SUM(D109:D119)+SUM(C120))/12</f>
        <v>5522.6945698600657</v>
      </c>
      <c r="P119" s="164">
        <f>+(SUM(E109:E119)+SUM(D120))/12</f>
        <v>3573.3161220409406</v>
      </c>
      <c r="Q119" s="164">
        <f>+(SUM(F109:F119)+SUM(E120))/12</f>
        <v>4287.6612938878779</v>
      </c>
      <c r="R119" s="164">
        <f>+(SUM(G109:G119)+SUM(F120))/12</f>
        <v>7408.2092672510507</v>
      </c>
      <c r="S119" s="172">
        <f>+(SUM(H109:H119)+SUM(G120))/12</f>
        <v>7152.2687022234177</v>
      </c>
      <c r="T119" s="173">
        <f t="shared" ref="T119" si="306">+(SUM(I109:I119)+SUM(H120))/12</f>
        <v>9464.1420251804448</v>
      </c>
      <c r="U119" s="119">
        <f t="shared" si="277"/>
        <v>0.32323636306314074</v>
      </c>
      <c r="V119" s="115">
        <f t="shared" si="278"/>
        <v>0.11374571129967159</v>
      </c>
    </row>
    <row r="120" spans="1:22" x14ac:dyDescent="0.25">
      <c r="A120" s="91" t="s">
        <v>9</v>
      </c>
      <c r="B120" s="171">
        <f>+'[1]10.PRECIO DEL VINO DE TRASLADO'!AB448</f>
        <v>4859.1535637446104</v>
      </c>
      <c r="C120" s="164">
        <f>+'[1]10.PRECIO DEL VINO DE TRASLADO'!AB460</f>
        <v>6488.1722550110489</v>
      </c>
      <c r="D120" s="164">
        <f>+'[1]10.PRECIO DEL VINO DE TRASLADO'!AB472</f>
        <v>4484.3991612968466</v>
      </c>
      <c r="E120" s="164">
        <f>+'[1]10.PRECIO DEL VINO DE TRASLADO'!AB484</f>
        <v>3111.0322562874285</v>
      </c>
      <c r="F120" s="164">
        <f>+'[1]10.PRECIO DEL VINO DE TRASLADO'!AB496</f>
        <v>5835.2002435854447</v>
      </c>
      <c r="G120" s="164">
        <f>+'[1]10.PRECIO DEL VINO DE TRASLADO'!AB508</f>
        <v>7289.6230730128473</v>
      </c>
      <c r="H120" s="164">
        <f>+'[1]10.PRECIO DEL VINO DE TRASLADO'!AB520</f>
        <v>7102.08</v>
      </c>
      <c r="I120" s="171"/>
      <c r="J120" s="93"/>
      <c r="K120" s="2"/>
      <c r="L120" s="91" t="s">
        <v>9</v>
      </c>
      <c r="M120" s="171">
        <f>+AVERAGE('[1]10.PRECIO DEL VINO DE TRASLADO'!AB437:AB448)</f>
        <v>4065.223017749579</v>
      </c>
      <c r="N120" s="164">
        <f>+(SUM(C109:C120))/12</f>
        <v>6498.1605587602089</v>
      </c>
      <c r="O120" s="164">
        <f t="shared" ref="O120" si="307">+(SUM(D109:D120))/12</f>
        <v>5355.7134787172154</v>
      </c>
      <c r="P120" s="164">
        <f>+(SUM(E109:E120))/12</f>
        <v>3458.8688799568226</v>
      </c>
      <c r="Q120" s="164">
        <f>+(SUM(F109:F120))/12</f>
        <v>4514.6752928293799</v>
      </c>
      <c r="R120" s="164">
        <f>+(SUM(G109:G120))/12</f>
        <v>7529.4111697033331</v>
      </c>
      <c r="S120" s="172">
        <f>+(SUM(H109:H120))/12</f>
        <v>7136.6401128056814</v>
      </c>
      <c r="T120" s="173"/>
      <c r="U120" s="119"/>
      <c r="V120" s="115"/>
    </row>
    <row r="121" spans="1:22" ht="25.5" x14ac:dyDescent="0.25">
      <c r="A121" s="94" t="s">
        <v>13</v>
      </c>
      <c r="B121" s="174">
        <f>AVERAGE(B109:B120)</f>
        <v>4065.223017749579</v>
      </c>
      <c r="C121" s="175">
        <f t="shared" ref="C121:I121" si="308">AVERAGE(C109:C120)</f>
        <v>6498.1605587602089</v>
      </c>
      <c r="D121" s="175">
        <f t="shared" si="308"/>
        <v>5355.7134787172154</v>
      </c>
      <c r="E121" s="175">
        <f t="shared" si="308"/>
        <v>3458.8688799568226</v>
      </c>
      <c r="F121" s="175">
        <f t="shared" si="308"/>
        <v>4514.6752928293799</v>
      </c>
      <c r="G121" s="175">
        <f t="shared" si="308"/>
        <v>7529.4111697033331</v>
      </c>
      <c r="H121" s="175">
        <f t="shared" si="308"/>
        <v>7136.6401128056814</v>
      </c>
      <c r="I121" s="174">
        <f t="shared" si="308"/>
        <v>9678.8749365604854</v>
      </c>
      <c r="J121" s="179"/>
      <c r="K121" s="3"/>
      <c r="L121" s="94" t="s">
        <v>14</v>
      </c>
      <c r="M121" s="174">
        <f t="shared" ref="M121" si="309">+AVERAGE(M109:M120)</f>
        <v>3740.5158802090332</v>
      </c>
      <c r="N121" s="175">
        <f>+AVERAGE(N109:N120)</f>
        <v>5386.9416836345599</v>
      </c>
      <c r="O121" s="175">
        <f t="shared" ref="O121:T121" si="310">+AVERAGE(O109:O120)</f>
        <v>6273.2896963820922</v>
      </c>
      <c r="P121" s="175">
        <f t="shared" si="310"/>
        <v>4210.2613111592627</v>
      </c>
      <c r="Q121" s="175">
        <f t="shared" si="310"/>
        <v>3714.9582770767461</v>
      </c>
      <c r="R121" s="175">
        <f t="shared" si="310"/>
        <v>6372.23890838233</v>
      </c>
      <c r="S121" s="176">
        <f t="shared" si="310"/>
        <v>7362.1964186976084</v>
      </c>
      <c r="T121" s="177">
        <f t="shared" si="310"/>
        <v>7973.7817630199743</v>
      </c>
      <c r="U121" s="121">
        <f>+T121/S121-1</f>
        <v>8.3071044229292346E-2</v>
      </c>
      <c r="V121" s="178">
        <f>+POWER(T121/O121,0.2)-1</f>
        <v>4.9140857306063879E-2</v>
      </c>
    </row>
    <row r="122" spans="1:22" ht="26.25" thickBot="1" x14ac:dyDescent="0.3">
      <c r="A122" s="100" t="s">
        <v>12</v>
      </c>
      <c r="B122" s="112"/>
      <c r="C122" s="87">
        <f t="shared" ref="C122:H122" si="311">+C121/B121-1</f>
        <v>0.59847578604862184</v>
      </c>
      <c r="D122" s="87">
        <f t="shared" si="311"/>
        <v>-0.17581084211636688</v>
      </c>
      <c r="E122" s="87">
        <f t="shared" si="311"/>
        <v>-0.35417215769629251</v>
      </c>
      <c r="F122" s="87">
        <f t="shared" si="311"/>
        <v>0.30524615113069475</v>
      </c>
      <c r="G122" s="87">
        <f t="shared" si="311"/>
        <v>0.66776361118644179</v>
      </c>
      <c r="H122" s="87">
        <f t="shared" si="311"/>
        <v>-5.2164910116487495E-2</v>
      </c>
      <c r="I122" s="204">
        <f t="shared" ref="I122" si="312">+I121/H121-1</f>
        <v>0.35622292613482442</v>
      </c>
      <c r="J122" s="103"/>
      <c r="K122" s="2"/>
      <c r="L122" s="100" t="s">
        <v>12</v>
      </c>
      <c r="M122" s="112"/>
      <c r="N122" s="87">
        <f t="shared" ref="N122:S122" si="313">+N121/M121-1</f>
        <v>0.44016008918361238</v>
      </c>
      <c r="O122" s="87">
        <f t="shared" si="313"/>
        <v>0.16453640391917412</v>
      </c>
      <c r="P122" s="87">
        <f t="shared" si="313"/>
        <v>-0.32885909707192562</v>
      </c>
      <c r="Q122" s="87">
        <f t="shared" si="313"/>
        <v>-0.11764187480946142</v>
      </c>
      <c r="R122" s="87">
        <f t="shared" si="313"/>
        <v>0.71529218718347609</v>
      </c>
      <c r="S122" s="113">
        <f t="shared" si="313"/>
        <v>0.15535473866383809</v>
      </c>
      <c r="T122" s="102"/>
      <c r="U122" s="101"/>
      <c r="V122" s="117"/>
    </row>
    <row r="124" spans="1:22" x14ac:dyDescent="0.25">
      <c r="A124" s="284" t="s">
        <v>297</v>
      </c>
      <c r="B124" s="285"/>
      <c r="C124" s="285"/>
      <c r="D124" s="285"/>
      <c r="E124" s="285"/>
      <c r="F124" s="285"/>
      <c r="G124" s="285"/>
      <c r="H124" s="285"/>
      <c r="I124" s="285"/>
      <c r="J124" s="286"/>
      <c r="K124" s="2"/>
      <c r="L124" s="284" t="s">
        <v>298</v>
      </c>
      <c r="M124" s="285"/>
      <c r="N124" s="285"/>
      <c r="O124" s="285"/>
      <c r="P124" s="285"/>
      <c r="Q124" s="285"/>
      <c r="R124" s="285"/>
      <c r="S124" s="285"/>
      <c r="T124" s="285"/>
      <c r="U124" s="285"/>
      <c r="V124" s="286"/>
    </row>
    <row r="125" spans="1:22" ht="38.25" x14ac:dyDescent="0.25">
      <c r="A125" s="88"/>
      <c r="B125" s="104">
        <v>2016</v>
      </c>
      <c r="C125" s="84">
        <f>+B125+1</f>
        <v>2017</v>
      </c>
      <c r="D125" s="84">
        <f t="shared" ref="D125:G125" si="314">+C125+1</f>
        <v>2018</v>
      </c>
      <c r="E125" s="84">
        <f t="shared" si="314"/>
        <v>2019</v>
      </c>
      <c r="F125" s="84">
        <f t="shared" si="314"/>
        <v>2020</v>
      </c>
      <c r="G125" s="84">
        <f t="shared" si="314"/>
        <v>2021</v>
      </c>
      <c r="H125" s="84">
        <v>2022</v>
      </c>
      <c r="I125" s="104">
        <v>2023</v>
      </c>
      <c r="J125" s="90" t="s">
        <v>16</v>
      </c>
      <c r="K125" s="2"/>
      <c r="L125" s="88"/>
      <c r="M125" s="104">
        <v>2016</v>
      </c>
      <c r="N125" s="84">
        <f>+M125+1</f>
        <v>2017</v>
      </c>
      <c r="O125" s="84">
        <f t="shared" ref="O125:Q125" si="315">+N125+1</f>
        <v>2018</v>
      </c>
      <c r="P125" s="84">
        <f t="shared" si="315"/>
        <v>2019</v>
      </c>
      <c r="Q125" s="84">
        <f t="shared" si="315"/>
        <v>2020</v>
      </c>
      <c r="R125" s="84">
        <f t="shared" ref="R125" si="316">+Q125+1</f>
        <v>2021</v>
      </c>
      <c r="S125" s="105">
        <v>2022</v>
      </c>
      <c r="T125" s="89">
        <v>2023</v>
      </c>
      <c r="U125" s="118" t="s">
        <v>16</v>
      </c>
      <c r="V125" s="114" t="s">
        <v>21</v>
      </c>
    </row>
    <row r="126" spans="1:22" x14ac:dyDescent="0.25">
      <c r="A126" s="91" t="s">
        <v>10</v>
      </c>
      <c r="B126" s="171">
        <f>+'[1]10.PRECIO DEL VINO DE TRASLADO'!AC437</f>
        <v>4287.458661259966</v>
      </c>
      <c r="C126" s="164">
        <f>+'[1]10.PRECIO DEL VINO DE TRASLADO'!AC449</f>
        <v>10107.477762535247</v>
      </c>
      <c r="D126" s="164">
        <f>+'[1]10.PRECIO DEL VINO DE TRASLADO'!AC461</f>
        <v>8572.1188591270802</v>
      </c>
      <c r="E126" s="164">
        <f>+'[1]10.PRECIO DEL VINO DE TRASLADO'!AC473</f>
        <v>5548.6020300068776</v>
      </c>
      <c r="F126" s="164">
        <f>+'[1]10.PRECIO DEL VINO DE TRASLADO'!AC485</f>
        <v>3433.7918067119476</v>
      </c>
      <c r="G126" s="164">
        <f>+'[1]10.PRECIO DEL VINO DE TRASLADO'!AC497</f>
        <v>6304.5327310282701</v>
      </c>
      <c r="H126" s="164">
        <f>+'[1]10.PRECIO DEL VINO DE TRASLADO'!AC509</f>
        <v>7353.9524854325427</v>
      </c>
      <c r="I126" s="171">
        <f>+'[1]10.PRECIO DEL VINO DE TRASLADO'!AC521</f>
        <v>9540.0943396226412</v>
      </c>
      <c r="J126" s="93">
        <f t="shared" ref="J126:J131" si="317">+I126/H126-1</f>
        <v>0.29727440563705443</v>
      </c>
      <c r="K126" s="2"/>
      <c r="L126" s="91" t="s">
        <v>10</v>
      </c>
      <c r="M126" s="171">
        <f>+AVERAGE('[1]10.PRECIO DEL VINO DE TRASLADO'!AC426:AC437)</f>
        <v>4832.7107129556653</v>
      </c>
      <c r="N126" s="164">
        <f>+(SUM(C126)+SUM(B127:B137))/12</f>
        <v>7419.4830250137929</v>
      </c>
      <c r="O126" s="164">
        <f t="shared" ref="O126" si="318">+(SUM(D126)+SUM(C127:C137))/12</f>
        <v>9798.58832691524</v>
      </c>
      <c r="P126" s="164">
        <f t="shared" ref="P126" si="319">+(SUM(E126)+SUM(D127:D137))/12</f>
        <v>6773.9684242850662</v>
      </c>
      <c r="Q126" s="164">
        <f t="shared" ref="Q126" si="320">+(SUM(F126)+SUM(E127:E137))/12</f>
        <v>4027.8352678553042</v>
      </c>
      <c r="R126" s="164">
        <f t="shared" ref="R126" si="321">+(SUM(G126)+SUM(F127:F137))/12</f>
        <v>4999.4603807234234</v>
      </c>
      <c r="S126" s="172">
        <f t="shared" ref="S126" si="322">+(SUM(H126)+SUM(G127:G137))/12</f>
        <v>7966.0996408341207</v>
      </c>
      <c r="T126" s="173">
        <f>+(SUM(I126)+SUM(H127:H137))/12</f>
        <v>8823.7173016497236</v>
      </c>
      <c r="U126" s="119">
        <f t="shared" ref="U126:U136" si="323">+T126/S126-1</f>
        <v>0.10765841496878426</v>
      </c>
      <c r="V126" s="115">
        <f t="shared" ref="V126:V136" si="324">+POWER(T126/O126,0.2)-1</f>
        <v>-2.0740902890806545E-2</v>
      </c>
    </row>
    <row r="127" spans="1:22" x14ac:dyDescent="0.25">
      <c r="A127" s="91" t="s">
        <v>11</v>
      </c>
      <c r="B127" s="171">
        <f>+'[1]10.PRECIO DEL VINO DE TRASLADO'!AC438</f>
        <v>4635.5605681774723</v>
      </c>
      <c r="C127" s="164">
        <f>+'[1]10.PRECIO DEL VINO DE TRASLADO'!AC450</f>
        <v>9729.973361945842</v>
      </c>
      <c r="D127" s="164">
        <f>+'[1]10.PRECIO DEL VINO DE TRASLADO'!AC462</f>
        <v>8538.3584556122732</v>
      </c>
      <c r="E127" s="164">
        <f>+'[1]10.PRECIO DEL VINO DE TRASLADO'!AC474</f>
        <v>4905.2245607134219</v>
      </c>
      <c r="F127" s="164">
        <f>+'[1]10.PRECIO DEL VINO DE TRASLADO'!AC486</f>
        <v>3532.3941292507711</v>
      </c>
      <c r="G127" s="164">
        <f>+'[1]10.PRECIO DEL VINO DE TRASLADO'!AC498</f>
        <v>6164.3635755971218</v>
      </c>
      <c r="H127" s="164">
        <f>+'[1]10.PRECIO DEL VINO DE TRASLADO'!AC510</f>
        <v>7554.0571901635703</v>
      </c>
      <c r="I127" s="171">
        <f>+'[1]10.PRECIO DEL VINO DE TRASLADO'!AC522</f>
        <v>10944.978985960835</v>
      </c>
      <c r="J127" s="93">
        <f t="shared" si="317"/>
        <v>0.44888749322850185</v>
      </c>
      <c r="K127" s="2"/>
      <c r="L127" s="91" t="s">
        <v>11</v>
      </c>
      <c r="M127" s="171">
        <f>+AVERAGE('[1]10.PRECIO DEL VINO DE TRASLADO'!AC427:AC438)</f>
        <v>4805.7232661928729</v>
      </c>
      <c r="N127" s="164">
        <f>+(SUM(C126:C127)+SUM(B128:B137))/12</f>
        <v>7844.0174244944901</v>
      </c>
      <c r="O127" s="164">
        <f t="shared" ref="O127" si="325">+(SUM(D126:D127)+SUM(C128:C137))/12</f>
        <v>9699.287084720776</v>
      </c>
      <c r="P127" s="164">
        <f t="shared" ref="P127" si="326">+(SUM(E126:E127)+SUM(D128:D137))/12</f>
        <v>6471.2072663768295</v>
      </c>
      <c r="Q127" s="164">
        <f t="shared" ref="Q127" si="327">+(SUM(F126:F127)+SUM(E128:E137))/12</f>
        <v>3913.4327319000827</v>
      </c>
      <c r="R127" s="164">
        <f t="shared" ref="R127" si="328">+(SUM(G126:G127)+SUM(F128:F137))/12</f>
        <v>5218.7911679189529</v>
      </c>
      <c r="S127" s="172">
        <f t="shared" ref="S127" si="329">+(SUM(H126:H127)+SUM(G128:G137))/12</f>
        <v>8081.9074420479919</v>
      </c>
      <c r="T127" s="173">
        <f t="shared" ref="T127" si="330">+(SUM(I126:I127)+SUM(H128:H137))/12</f>
        <v>9106.294117966163</v>
      </c>
      <c r="U127" s="119">
        <f t="shared" si="323"/>
        <v>0.12675060723766296</v>
      </c>
      <c r="V127" s="115">
        <f t="shared" si="324"/>
        <v>-1.2538045588715629E-2</v>
      </c>
    </row>
    <row r="128" spans="1:22" x14ac:dyDescent="0.25">
      <c r="A128" s="91" t="s">
        <v>0</v>
      </c>
      <c r="B128" s="171">
        <f>+'[1]10.PRECIO DEL VINO DE TRASLADO'!AC439</f>
        <v>5254.3077731051571</v>
      </c>
      <c r="C128" s="164">
        <f>+'[1]10.PRECIO DEL VINO DE TRASLADO'!AC451</f>
        <v>9099.6489286938286</v>
      </c>
      <c r="D128" s="164">
        <f>+'[1]10.PRECIO DEL VINO DE TRASLADO'!AC463</f>
        <v>7506.7931342591037</v>
      </c>
      <c r="E128" s="164">
        <f>+'[1]10.PRECIO DEL VINO DE TRASLADO'!AC475</f>
        <v>4117.2194740487057</v>
      </c>
      <c r="F128" s="164">
        <f>+'[1]10.PRECIO DEL VINO DE TRASLADO'!AC487</f>
        <v>3829.1525456848863</v>
      </c>
      <c r="G128" s="164">
        <f>+'[1]10.PRECIO DEL VINO DE TRASLADO'!AC499</f>
        <v>7766.2823561946852</v>
      </c>
      <c r="H128" s="164">
        <f>+'[1]10.PRECIO DEL VINO DE TRASLADO'!AC511</f>
        <v>8219.3436683780255</v>
      </c>
      <c r="I128" s="171">
        <f>+'[1]10.PRECIO DEL VINO DE TRASLADO'!AC523</f>
        <v>11320.306364340822</v>
      </c>
      <c r="J128" s="93">
        <f t="shared" si="317"/>
        <v>0.37727619394879608</v>
      </c>
      <c r="K128" s="2"/>
      <c r="L128" s="91" t="s">
        <v>0</v>
      </c>
      <c r="M128" s="171">
        <f>+AVERAGE('[1]10.PRECIO DEL VINO DE TRASLADO'!AC428:AC439)</f>
        <v>4833.6479133882922</v>
      </c>
      <c r="N128" s="164">
        <f>+(SUM(C126:C128)+SUM(B129:B137))/12</f>
        <v>8164.462520793546</v>
      </c>
      <c r="O128" s="164">
        <f t="shared" ref="O128" si="331">+(SUM(D126:D128)+SUM(C129:C137))/12</f>
        <v>9566.5491018512166</v>
      </c>
      <c r="P128" s="164">
        <f>+(SUM(E126:E128)+SUM(D129:D137))/12</f>
        <v>6188.7427946926291</v>
      </c>
      <c r="Q128" s="164">
        <f>+(SUM(F126:F128)+SUM(E129:E137))/12</f>
        <v>3889.4271545364313</v>
      </c>
      <c r="R128" s="164">
        <f>+(SUM(G126:G128)+SUM(F129:F137))/12</f>
        <v>5546.8853187947707</v>
      </c>
      <c r="S128" s="172">
        <f>+(SUM(H126:H128)+SUM(G129:G137))/12</f>
        <v>8119.6625513966037</v>
      </c>
      <c r="T128" s="173">
        <f t="shared" ref="T128" si="332">+(SUM(I126:I128)+SUM(H129:H137))/12</f>
        <v>9364.7076759630618</v>
      </c>
      <c r="U128" s="119">
        <f t="shared" si="323"/>
        <v>0.15333705270206166</v>
      </c>
      <c r="V128" s="115">
        <f t="shared" si="324"/>
        <v>-4.2558031209218861E-3</v>
      </c>
    </row>
    <row r="129" spans="1:22" x14ac:dyDescent="0.25">
      <c r="A129" s="91" t="s">
        <v>1</v>
      </c>
      <c r="B129" s="171">
        <f>+'[1]10.PRECIO DEL VINO DE TRASLADO'!AC440</f>
        <v>5552.4018143742223</v>
      </c>
      <c r="C129" s="164">
        <f>+'[1]10.PRECIO DEL VINO DE TRASLADO'!AC452</f>
        <v>8906.7260221808883</v>
      </c>
      <c r="D129" s="164">
        <f>+'[1]10.PRECIO DEL VINO DE TRASLADO'!AC464</f>
        <v>8303.5133250413637</v>
      </c>
      <c r="E129" s="164">
        <f>+'[1]10.PRECIO DEL VINO DE TRASLADO'!AC476</f>
        <v>3993.6994855016096</v>
      </c>
      <c r="F129" s="164">
        <f>+'[1]10.PRECIO DEL VINO DE TRASLADO'!AC488</f>
        <v>4775.3124787448296</v>
      </c>
      <c r="G129" s="164">
        <f>+'[1]10.PRECIO DEL VINO DE TRASLADO'!AC500</f>
        <v>9215.5322420039811</v>
      </c>
      <c r="H129" s="164">
        <f>+'[1]10.PRECIO DEL VINO DE TRASLADO'!AC512</f>
        <v>10148.792970290675</v>
      </c>
      <c r="I129" s="171">
        <f>+'[1]10.PRECIO DEL VINO DE TRASLADO'!AC524</f>
        <v>11526.628477208673</v>
      </c>
      <c r="J129" s="93">
        <f t="shared" si="317"/>
        <v>0.13576348546585182</v>
      </c>
      <c r="K129" s="2"/>
      <c r="L129" s="91" t="s">
        <v>1</v>
      </c>
      <c r="M129" s="171">
        <f>+AVERAGE('[1]10.PRECIO DEL VINO DE TRASLADO'!AC429:AC440)</f>
        <v>4854.4742817930901</v>
      </c>
      <c r="N129" s="164">
        <f>+(SUM(C126:C129)+SUM(B130:B137))/12</f>
        <v>8443.989538110769</v>
      </c>
      <c r="O129" s="164">
        <f t="shared" ref="O129" si="333">+(SUM(D126:D129)+SUM(C130:C137))/12</f>
        <v>9516.2813770895882</v>
      </c>
      <c r="P129" s="164">
        <f>+(SUM(E126:E129)+SUM(D130:D137))/12</f>
        <v>5829.5916413976493</v>
      </c>
      <c r="Q129" s="164">
        <f>+(SUM(F126:F129)+SUM(E130:E137))/12</f>
        <v>3954.5615706400331</v>
      </c>
      <c r="R129" s="164">
        <f>+(SUM(G126:G129)+SUM(F130:F137))/12</f>
        <v>5916.9036323996988</v>
      </c>
      <c r="S129" s="172">
        <f>+(SUM(H126:H129)+SUM(G130:G137))/12</f>
        <v>8197.434278753828</v>
      </c>
      <c r="T129" s="173">
        <f t="shared" ref="T129" si="334">+(SUM(I126:I129)+SUM(H130:H137))/12</f>
        <v>9479.5273015395633</v>
      </c>
      <c r="U129" s="119">
        <f t="shared" si="323"/>
        <v>0.15640174464206114</v>
      </c>
      <c r="V129" s="115">
        <f t="shared" si="324"/>
        <v>-7.7364228986076533E-4</v>
      </c>
    </row>
    <row r="130" spans="1:22" x14ac:dyDescent="0.25">
      <c r="A130" s="91" t="s">
        <v>2</v>
      </c>
      <c r="B130" s="171">
        <f>+'[1]10.PRECIO DEL VINO DE TRASLADO'!AC441</f>
        <v>6875.3835991130072</v>
      </c>
      <c r="C130" s="164">
        <f>+'[1]10.PRECIO DEL VINO DE TRASLADO'!AC453</f>
        <v>9339.6164264930776</v>
      </c>
      <c r="D130" s="164">
        <f>+'[1]10.PRECIO DEL VINO DE TRASLADO'!AC465</f>
        <v>7090.568463347171</v>
      </c>
      <c r="E130" s="164">
        <f>+'[1]10.PRECIO DEL VINO DE TRASLADO'!AC477</f>
        <v>3662.7361357829782</v>
      </c>
      <c r="F130" s="164">
        <f>+'[1]10.PRECIO DEL VINO DE TRASLADO'!AC489</f>
        <v>4562.1195733235927</v>
      </c>
      <c r="G130" s="164">
        <f>+'[1]10.PRECIO DEL VINO DE TRASLADO'!AC501</f>
        <v>9059.0459606341465</v>
      </c>
      <c r="H130" s="164">
        <f>+'[1]10.PRECIO DEL VINO DE TRASLADO'!AC513</f>
        <v>9007.4094691722676</v>
      </c>
      <c r="I130" s="171">
        <f>+'[1]10.PRECIO DEL VINO DE TRASLADO'!AC525</f>
        <v>11248.985511284425</v>
      </c>
      <c r="J130" s="93">
        <f t="shared" si="317"/>
        <v>0.2488591253438539</v>
      </c>
      <c r="K130" s="2"/>
      <c r="L130" s="91" t="s">
        <v>2</v>
      </c>
      <c r="M130" s="171">
        <f>+AVERAGE('[1]10.PRECIO DEL VINO DE TRASLADO'!AC430:AC441)</f>
        <v>5048.5044390211115</v>
      </c>
      <c r="N130" s="164">
        <f>+(SUM(C126:C130)+SUM(B131:B137))/12</f>
        <v>8649.3422737257752</v>
      </c>
      <c r="O130" s="164">
        <f t="shared" ref="O130" si="335">+(SUM(D126:D130)+SUM(C131:C137))/12</f>
        <v>9328.8607134940958</v>
      </c>
      <c r="P130" s="164">
        <f>+(SUM(E126:E130)+SUM(D131:D137))/12</f>
        <v>5543.9389474339669</v>
      </c>
      <c r="Q130" s="164">
        <f>+(SUM(F126:F130)+SUM(E131:E137))/12</f>
        <v>4029.510190435085</v>
      </c>
      <c r="R130" s="164">
        <f>+(SUM(G126:G130)+SUM(F131:F137))/12</f>
        <v>6291.6474980089115</v>
      </c>
      <c r="S130" s="172">
        <f>+(SUM(H126:H130)+SUM(G131:G137))/12</f>
        <v>8193.1312377986724</v>
      </c>
      <c r="T130" s="173">
        <f t="shared" ref="T130" si="336">+(SUM(I126:I130)+SUM(H131:H137))/12</f>
        <v>9666.3253050489075</v>
      </c>
      <c r="U130" s="119">
        <f t="shared" si="323"/>
        <v>0.17980843031705818</v>
      </c>
      <c r="V130" s="115">
        <f t="shared" si="324"/>
        <v>7.1323811387671299E-3</v>
      </c>
    </row>
    <row r="131" spans="1:22" x14ac:dyDescent="0.25">
      <c r="A131" s="91" t="s">
        <v>3</v>
      </c>
      <c r="B131" s="171">
        <f>+'[1]10.PRECIO DEL VINO DE TRASLADO'!AC442</f>
        <v>7359.0428229590489</v>
      </c>
      <c r="C131" s="164">
        <f>+'[1]10.PRECIO DEL VINO DE TRASLADO'!AC454</f>
        <v>10436.221451722777</v>
      </c>
      <c r="D131" s="164">
        <f>+'[1]10.PRECIO DEL VINO DE TRASLADO'!AC466</f>
        <v>7571.3391819874578</v>
      </c>
      <c r="E131" s="164">
        <f>+'[1]10.PRECIO DEL VINO DE TRASLADO'!AC478</f>
        <v>4535.4308595687453</v>
      </c>
      <c r="F131" s="164">
        <f>+'[1]10.PRECIO DEL VINO DE TRASLADO'!AC490</f>
        <v>4830.746578852817</v>
      </c>
      <c r="G131" s="164">
        <f>+'[1]10.PRECIO DEL VINO DE TRASLADO'!AC502</f>
        <v>8344.5292761893561</v>
      </c>
      <c r="H131" s="164">
        <f>+'[1]10.PRECIO DEL VINO DE TRASLADO'!AC514</f>
        <v>9721.6578163612103</v>
      </c>
      <c r="I131" s="171">
        <f>+'[1]10.PRECIO DEL VINO DE TRASLADO'!AC526</f>
        <v>9853.9770581138946</v>
      </c>
      <c r="J131" s="93">
        <f t="shared" si="317"/>
        <v>1.3610769300066883E-2</v>
      </c>
      <c r="K131" s="2"/>
      <c r="L131" s="91" t="s">
        <v>3</v>
      </c>
      <c r="M131" s="171">
        <f>+AVERAGE('[1]10.PRECIO DEL VINO DE TRASLADO'!AC431:AC442)</f>
        <v>5209.9066193682738</v>
      </c>
      <c r="N131" s="164">
        <f>+(SUM(C126:C131)+SUM(B132:B137))/12</f>
        <v>8905.7738261227514</v>
      </c>
      <c r="O131" s="164">
        <f t="shared" ref="O131" si="337">+(SUM(D126:D131)+SUM(C132:C137))/12</f>
        <v>9090.120524349486</v>
      </c>
      <c r="P131" s="164">
        <f>+(SUM(E126:E131)+SUM(D132:D137))/12</f>
        <v>5290.9465872324072</v>
      </c>
      <c r="Q131" s="164">
        <f>+(SUM(F126:F131)+SUM(E132:E137))/12</f>
        <v>4054.1198337087571</v>
      </c>
      <c r="R131" s="164">
        <f>+(SUM(G126:G131)+SUM(F132:F137))/12</f>
        <v>6584.4627227869569</v>
      </c>
      <c r="S131" s="172">
        <f>+(SUM(H126:H131)+SUM(G132:G137))/12</f>
        <v>8307.891949479661</v>
      </c>
      <c r="T131" s="166">
        <f t="shared" ref="T131" si="338">+(SUM(I126:I131)+SUM(H132:H137))/12</f>
        <v>9677.3519085282987</v>
      </c>
      <c r="U131" s="78">
        <f t="shared" si="323"/>
        <v>0.16483844125276681</v>
      </c>
      <c r="V131" s="7">
        <f t="shared" si="324"/>
        <v>1.2598730366564004E-2</v>
      </c>
    </row>
    <row r="132" spans="1:22" x14ac:dyDescent="0.25">
      <c r="A132" s="91" t="s">
        <v>4</v>
      </c>
      <c r="B132" s="171">
        <f>+'[1]10.PRECIO DEL VINO DE TRASLADO'!AC443</f>
        <v>6832.4291073378781</v>
      </c>
      <c r="C132" s="164">
        <f>+'[1]10.PRECIO DEL VINO DE TRASLADO'!AC455</f>
        <v>9105.857734059884</v>
      </c>
      <c r="D132" s="164">
        <f>+'[1]10.PRECIO DEL VINO DE TRASLADO'!AC467</f>
        <v>7244.3212710120724</v>
      </c>
      <c r="E132" s="164">
        <f>+'[1]10.PRECIO DEL VINO DE TRASLADO'!AC479</f>
        <v>4410.6194699214484</v>
      </c>
      <c r="F132" s="164">
        <f>+'[1]10.PRECIO DEL VINO DE TRASLADO'!AC491</f>
        <v>4759.8236388888536</v>
      </c>
      <c r="G132" s="164">
        <f>+'[1]10.PRECIO DEL VINO DE TRASLADO'!AC503</f>
        <v>8752.5021376550085</v>
      </c>
      <c r="H132" s="164">
        <f>+'[1]10.PRECIO DEL VINO DE TRASLADO'!AC515</f>
        <v>8807.9136823031658</v>
      </c>
      <c r="I132" s="171">
        <f>+'[1]10.PRECIO DEL VINO DE TRASLADO'!AC527</f>
        <v>9685.0151776323037</v>
      </c>
      <c r="J132" s="93">
        <f t="shared" ref="J132" si="339">+I132/H132-1</f>
        <v>9.9581072994778363E-2</v>
      </c>
      <c r="K132" s="2"/>
      <c r="L132" s="91" t="s">
        <v>4</v>
      </c>
      <c r="M132" s="171">
        <f>+AVERAGE('[1]10.PRECIO DEL VINO DE TRASLADO'!AC432:AC443)</f>
        <v>5348.1585650648467</v>
      </c>
      <c r="N132" s="164">
        <f>+(SUM(C126:C132)+SUM(B133:B137))/12</f>
        <v>9095.2262116829188</v>
      </c>
      <c r="O132" s="164">
        <f t="shared" ref="O132" si="340">+(SUM(D126:D132)+SUM(C133:C137))/12</f>
        <v>8934.9924857621681</v>
      </c>
      <c r="P132" s="164">
        <f>+(SUM(E126:E132)+SUM(D133:D137))/12</f>
        <v>5054.804770474856</v>
      </c>
      <c r="Q132" s="164">
        <f>+(SUM(F126:F132)+SUM(E133:E137))/12</f>
        <v>4083.2201811227078</v>
      </c>
      <c r="R132" s="164">
        <f>+(SUM(G126:G132)+SUM(F133:F137))/12</f>
        <v>6917.1859310174696</v>
      </c>
      <c r="S132" s="172">
        <f>+(SUM(H126:H132)+SUM(G133:G137))/12</f>
        <v>8312.5095782003409</v>
      </c>
      <c r="T132" s="173">
        <f t="shared" ref="T132" si="341">+(SUM(I126:I132)+SUM(H133:H137))/12</f>
        <v>9750.4436998057263</v>
      </c>
      <c r="U132" s="119">
        <f t="shared" si="323"/>
        <v>0.17298435665883449</v>
      </c>
      <c r="V132" s="115">
        <f t="shared" si="324"/>
        <v>1.7620945681141365E-2</v>
      </c>
    </row>
    <row r="133" spans="1:22" x14ac:dyDescent="0.25">
      <c r="A133" s="91" t="s">
        <v>5</v>
      </c>
      <c r="B133" s="171">
        <f>+'[1]10.PRECIO DEL VINO DE TRASLADO'!AC444</f>
        <v>7399.5539284758852</v>
      </c>
      <c r="C133" s="164">
        <f>+'[1]10.PRECIO DEL VINO DE TRASLADO'!AC456</f>
        <v>10156.434660121282</v>
      </c>
      <c r="D133" s="164">
        <f>+'[1]10.PRECIO DEL VINO DE TRASLADO'!AC468</f>
        <v>6668.1987213766397</v>
      </c>
      <c r="E133" s="164">
        <f>+'[1]10.PRECIO DEL VINO DE TRASLADO'!AC480</f>
        <v>4167.4849528295272</v>
      </c>
      <c r="F133" s="164">
        <f>+'[1]10.PRECIO DEL VINO DE TRASLADO'!AC492</f>
        <v>5253.4666559192892</v>
      </c>
      <c r="G133" s="164">
        <f>+'[1]10.PRECIO DEL VINO DE TRASLADO'!AC504</f>
        <v>8659.2265623291769</v>
      </c>
      <c r="H133" s="164">
        <f>+'[1]10.PRECIO DEL VINO DE TRASLADO'!AC516</f>
        <v>9065.7706973539716</v>
      </c>
      <c r="I133" s="171">
        <f>+'[1]10.PRECIO DEL VINO DE TRASLADO'!AC528</f>
        <v>12737.44450495948</v>
      </c>
      <c r="J133" s="93">
        <f t="shared" ref="J133" si="342">+I133/H133-1</f>
        <v>0.40500404545607571</v>
      </c>
      <c r="K133" s="2"/>
      <c r="L133" s="91" t="s">
        <v>5</v>
      </c>
      <c r="M133" s="171">
        <f>+AVERAGE('[1]10.PRECIO DEL VINO DE TRASLADO'!AC433:AC444)</f>
        <v>5559.4796993899627</v>
      </c>
      <c r="N133" s="164">
        <f>+(SUM(C126:C133)+SUM(B134:B137))/12</f>
        <v>9324.9662726533697</v>
      </c>
      <c r="O133" s="164">
        <f t="shared" ref="O133" si="343">+(SUM(D126:D133)+SUM(C134:C137))/12</f>
        <v>8644.3061575334486</v>
      </c>
      <c r="P133" s="164">
        <f>+(SUM(E126:E133)+SUM(D134:D137))/12</f>
        <v>4846.4119564292623</v>
      </c>
      <c r="Q133" s="164">
        <f>+(SUM(F126:F133)+SUM(E134:E137))/12</f>
        <v>4173.7186563801879</v>
      </c>
      <c r="R133" s="164">
        <f>+(SUM(G126:G133)+SUM(F134:F137))/12</f>
        <v>7200.9992565516268</v>
      </c>
      <c r="S133" s="172">
        <f>+(SUM(H126:H133)+SUM(G134:G137))/12</f>
        <v>8346.388256119073</v>
      </c>
      <c r="T133" s="173">
        <f t="shared" ref="T133" si="344">+(SUM(I126:I133)+SUM(H134:H137))/12</f>
        <v>10056.416517106185</v>
      </c>
      <c r="U133" s="119">
        <f t="shared" si="323"/>
        <v>0.20488242441075299</v>
      </c>
      <c r="V133" s="115">
        <f t="shared" si="324"/>
        <v>3.0724555352757088E-2</v>
      </c>
    </row>
    <row r="134" spans="1:22" x14ac:dyDescent="0.25">
      <c r="A134" s="91" t="s">
        <v>6</v>
      </c>
      <c r="B134" s="171">
        <f>+'[1]10.PRECIO DEL VINO DE TRASLADO'!AC445</f>
        <v>7537.9162609190271</v>
      </c>
      <c r="C134" s="164">
        <f>+'[1]10.PRECIO DEL VINO DE TRASLADO'!AC457</f>
        <v>9724.5639938139921</v>
      </c>
      <c r="D134" s="164">
        <f>+'[1]10.PRECIO DEL VINO DE TRASLADO'!AC469</f>
        <v>6207.9894108654789</v>
      </c>
      <c r="E134" s="164">
        <f>+'[1]10.PRECIO DEL VINO DE TRASLADO'!AC481</f>
        <v>3711.1814345387029</v>
      </c>
      <c r="F134" s="164">
        <f>+'[1]10.PRECIO DEL VINO DE TRASLADO'!AC493</f>
        <v>4942.6679931610297</v>
      </c>
      <c r="G134" s="164">
        <f>+'[1]10.PRECIO DEL VINO DE TRASLADO'!AC505</f>
        <v>7954.6228072506592</v>
      </c>
      <c r="H134" s="164">
        <f>+'[1]10.PRECIO DEL VINO DE TRASLADO'!AC517</f>
        <v>8788.4427232411472</v>
      </c>
      <c r="I134" s="171">
        <f>+'[1]10.PRECIO DEL VINO DE TRASLADO'!AC529</f>
        <v>13650.319227954946</v>
      </c>
      <c r="J134" s="93">
        <f t="shared" ref="J134:J135" si="345">+I134/H134-1</f>
        <v>0.55321251532498539</v>
      </c>
      <c r="K134" s="2"/>
      <c r="L134" s="91" t="s">
        <v>6</v>
      </c>
      <c r="M134" s="171">
        <f>+AVERAGE('[1]10.PRECIO DEL VINO DE TRASLADO'!AC434:AC445)</f>
        <v>5807.1185100175971</v>
      </c>
      <c r="N134" s="164">
        <f>+(SUM(C126:C134)+SUM(B135:B137))/12</f>
        <v>9507.1869170612827</v>
      </c>
      <c r="O134" s="164">
        <f t="shared" ref="O134" si="346">+(SUM(D126:D134)+SUM(C135:C137))/12</f>
        <v>8351.2582756210722</v>
      </c>
      <c r="P134" s="164">
        <f>+(SUM(E126:E134)+SUM(D135:D137))/12</f>
        <v>4638.3446250686975</v>
      </c>
      <c r="Q134" s="164">
        <f>+(SUM(F126:F134)+SUM(E135:E137))/12</f>
        <v>4276.3425362653816</v>
      </c>
      <c r="R134" s="164">
        <f>+(SUM(G126:G134)+SUM(F135:F137))/12</f>
        <v>7451.9954910590959</v>
      </c>
      <c r="S134" s="172">
        <f>+(SUM(H126:H134)+SUM(G135:G137))/12</f>
        <v>8415.8732491182818</v>
      </c>
      <c r="T134" s="173">
        <f t="shared" ref="T134" si="347">+(SUM(I126:I134)+SUM(H135:H137))/12</f>
        <v>10461.572892499002</v>
      </c>
      <c r="U134" s="119">
        <f t="shared" si="323"/>
        <v>0.24307633715788723</v>
      </c>
      <c r="V134" s="115">
        <f t="shared" si="324"/>
        <v>4.6089912176799475E-2</v>
      </c>
    </row>
    <row r="135" spans="1:22" x14ac:dyDescent="0.25">
      <c r="A135" s="91" t="s">
        <v>7</v>
      </c>
      <c r="B135" s="171">
        <f>+'[1]10.PRECIO DEL VINO DE TRASLADO'!AC446</f>
        <v>7693.6620746092931</v>
      </c>
      <c r="C135" s="164">
        <f>+'[1]10.PRECIO DEL VINO DE TRASLADO'!AC458</f>
        <v>11422.330575886688</v>
      </c>
      <c r="D135" s="164">
        <f>+'[1]10.PRECIO DEL VINO DE TRASLADO'!AC470</f>
        <v>6003.1678016241694</v>
      </c>
      <c r="E135" s="164">
        <f>+'[1]10.PRECIO DEL VINO DE TRASLADO'!AC482</f>
        <v>4162.2373837896266</v>
      </c>
      <c r="F135" s="164">
        <f>+'[1]10.PRECIO DEL VINO DE TRASLADO'!AC494</f>
        <v>5354.0045223455472</v>
      </c>
      <c r="G135" s="164">
        <f>+'[1]10.PRECIO DEL VINO DE TRASLADO'!AC506</f>
        <v>8178.5934787104561</v>
      </c>
      <c r="H135" s="164">
        <f>+'[1]10.PRECIO DEL VINO DE TRASLADO'!AC518</f>
        <v>8271.0467229099995</v>
      </c>
      <c r="I135" s="171">
        <f>+'[1]10.PRECIO DEL VINO DE TRASLADO'!AC530</f>
        <v>12234.157314699363</v>
      </c>
      <c r="J135" s="93">
        <f t="shared" si="345"/>
        <v>0.47915466138184559</v>
      </c>
      <c r="K135" s="2"/>
      <c r="L135" s="91" t="s">
        <v>7</v>
      </c>
      <c r="M135" s="171">
        <f>+AVERAGE('[1]10.PRECIO DEL VINO DE TRASLADO'!AC435:AC446)</f>
        <v>6041.6286454802357</v>
      </c>
      <c r="N135" s="164">
        <f>+(SUM(C126:C135)+SUM(B136:B137))/12</f>
        <v>9817.9092921677329</v>
      </c>
      <c r="O135" s="164">
        <f t="shared" ref="O135" si="348">+(SUM(D126:D135)+SUM(C136:C137))/12</f>
        <v>7899.6613777658613</v>
      </c>
      <c r="P135" s="164">
        <f>+(SUM(E126:E135)+SUM(D136:D137))/12</f>
        <v>4484.9337569158188</v>
      </c>
      <c r="Q135" s="164">
        <f>+(SUM(F126:F135)+SUM(E136:E137))/12</f>
        <v>4375.6564644783748</v>
      </c>
      <c r="R135" s="164">
        <f>+(SUM(G126:G135)+SUM(F136:F137))/12</f>
        <v>7687.3779040895033</v>
      </c>
      <c r="S135" s="172">
        <f>+(SUM(H126:H135)+SUM(G136:G137))/12</f>
        <v>8423.5776861349095</v>
      </c>
      <c r="T135" s="173">
        <f t="shared" ref="T135" si="349">+(SUM(I126:I135)+SUM(H136:H137))/12</f>
        <v>10791.832108481447</v>
      </c>
      <c r="U135" s="119">
        <f t="shared" si="323"/>
        <v>0.28114591098799391</v>
      </c>
      <c r="V135" s="115">
        <f t="shared" si="324"/>
        <v>6.4381557548423229E-2</v>
      </c>
    </row>
    <row r="136" spans="1:22" x14ac:dyDescent="0.25">
      <c r="A136" s="91" t="s">
        <v>8</v>
      </c>
      <c r="B136" s="171">
        <f>+'[1]10.PRECIO DEL VINO DE TRASLADO'!AC447</f>
        <v>9771.953988907946</v>
      </c>
      <c r="C136" s="164">
        <f>+'[1]10.PRECIO DEL VINO DE TRASLADO'!AC459</f>
        <v>11648.613436901067</v>
      </c>
      <c r="D136" s="164">
        <f>+'[1]10.PRECIO DEL VINO DE TRASLADO'!AC471</f>
        <v>5532.9708313610599</v>
      </c>
      <c r="E136" s="164">
        <f>+'[1]10.PRECIO DEL VINO DE TRASLADO'!AC483</f>
        <v>3759.8445272973777</v>
      </c>
      <c r="F136" s="164">
        <f>+'[1]10.PRECIO DEL VINO DE TRASLADO'!AC495</f>
        <v>5836.9928836653989</v>
      </c>
      <c r="G136" s="164">
        <f>+'[1]10.PRECIO DEL VINO DE TRASLADO'!AC507</f>
        <v>7118.8609251687649</v>
      </c>
      <c r="H136" s="164">
        <f>+'[1]10.PRECIO DEL VINO DE TRASLADO'!AC519</f>
        <v>8041.5583400000005</v>
      </c>
      <c r="I136" s="171">
        <f>+'[1]10.PRECIO DEL VINO DE TRASLADO'!AC531</f>
        <v>11409.343155187489</v>
      </c>
      <c r="J136" s="93">
        <f t="shared" ref="J136" si="350">+I136/H136-1</f>
        <v>0.41879753560147503</v>
      </c>
      <c r="K136" s="2"/>
      <c r="L136" s="91" t="s">
        <v>8</v>
      </c>
      <c r="M136" s="171">
        <f>+AVERAGE('[1]10.PRECIO DEL VINO DE TRASLADO'!AC436:AC447)</f>
        <v>6475.0732391085048</v>
      </c>
      <c r="N136" s="164">
        <f>+(SUM(C126:C136)+SUM(B137))/12</f>
        <v>9974.2975795004932</v>
      </c>
      <c r="O136" s="164">
        <f t="shared" ref="O136" si="351">+(SUM(D126:D136)+SUM(C137))/12</f>
        <v>7390.0244939708618</v>
      </c>
      <c r="P136" s="164">
        <f>+(SUM(E126:E136)+SUM(D137))/12</f>
        <v>4337.1732315771778</v>
      </c>
      <c r="Q136" s="164">
        <f>+(SUM(F126:F136)+SUM(E137))/12</f>
        <v>4548.7521608423767</v>
      </c>
      <c r="R136" s="164">
        <f>+(SUM(G126:G136)+SUM(F137))/12</f>
        <v>7794.2002408814506</v>
      </c>
      <c r="S136" s="172">
        <f>+(SUM(H126:H136)+SUM(G137))/12</f>
        <v>8500.4691373708465</v>
      </c>
      <c r="T136" s="173">
        <f t="shared" ref="T136" si="352">+(SUM(I126:I136)+SUM(H137))/12</f>
        <v>11072.480843080404</v>
      </c>
      <c r="U136" s="119">
        <f t="shared" si="323"/>
        <v>0.30257291264103903</v>
      </c>
      <c r="V136" s="115">
        <f t="shared" si="324"/>
        <v>8.4225985989516694E-2</v>
      </c>
    </row>
    <row r="137" spans="1:22" x14ac:dyDescent="0.25">
      <c r="A137" s="91" t="s">
        <v>9</v>
      </c>
      <c r="B137" s="171">
        <f>+'[1]10.PRECIO DEL VINO DE TRASLADO'!AC448</f>
        <v>10014.106599651332</v>
      </c>
      <c r="C137" s="164">
        <f>+'[1]10.PRECIO DEL VINO DE TRASLADO'!AC460</f>
        <v>9440.954472036472</v>
      </c>
      <c r="D137" s="164">
        <f>+'[1]10.PRECIO DEL VINO DE TRASLADO'!AC472</f>
        <v>5071.7984649271275</v>
      </c>
      <c r="E137" s="164">
        <f>+'[1]10.PRECIO DEL VINO DE TRASLADO'!AC484</f>
        <v>3474.5531235595577</v>
      </c>
      <c r="F137" s="164">
        <f>+'[1]10.PRECIO DEL VINO DE TRASLADO'!AC496</f>
        <v>6012.3108378157985</v>
      </c>
      <c r="G137" s="164">
        <f>+'[1]10.PRECIO DEL VINO DE TRASLADO'!AC508</f>
        <v>7025.6838828435684</v>
      </c>
      <c r="H137" s="164">
        <f>+'[1]10.PRECIO DEL VINO DE TRASLADO'!AC520</f>
        <v>8718.52</v>
      </c>
      <c r="I137" s="171"/>
      <c r="J137" s="93"/>
      <c r="K137" s="2"/>
      <c r="L137" s="91" t="s">
        <v>9</v>
      </c>
      <c r="M137" s="171">
        <f>+AVERAGE('[1]10.PRECIO DEL VINO DE TRASLADO'!AC437:AC448)</f>
        <v>6934.4814332408532</v>
      </c>
      <c r="N137" s="164">
        <f>+(SUM(C126:C137))/12</f>
        <v>9926.5349021992533</v>
      </c>
      <c r="O137" s="164">
        <f t="shared" ref="O137" si="353">+(SUM(D126:D137))/12</f>
        <v>7025.9281600450822</v>
      </c>
      <c r="P137" s="164">
        <f>+(SUM(E126:E137))/12</f>
        <v>4204.0694531298805</v>
      </c>
      <c r="Q137" s="164">
        <f>+(SUM(F126:F137))/12</f>
        <v>4760.2319703637304</v>
      </c>
      <c r="R137" s="164">
        <f>+(SUM(G126:G137))/12</f>
        <v>7878.6479946337649</v>
      </c>
      <c r="S137" s="172">
        <f>+(SUM(H126:H137))/12</f>
        <v>8641.5388138005492</v>
      </c>
      <c r="T137" s="173"/>
      <c r="U137" s="119"/>
      <c r="V137" s="115"/>
    </row>
    <row r="138" spans="1:22" ht="25.5" x14ac:dyDescent="0.25">
      <c r="A138" s="94" t="s">
        <v>13</v>
      </c>
      <c r="B138" s="174">
        <f>AVERAGE(B126:B137)</f>
        <v>6934.4814332408532</v>
      </c>
      <c r="C138" s="175">
        <f t="shared" ref="C138:I138" si="354">AVERAGE(C126:C137)</f>
        <v>9926.5349021992533</v>
      </c>
      <c r="D138" s="175">
        <f t="shared" si="354"/>
        <v>7025.9281600450822</v>
      </c>
      <c r="E138" s="175">
        <f t="shared" si="354"/>
        <v>4204.0694531298805</v>
      </c>
      <c r="F138" s="175">
        <f t="shared" si="354"/>
        <v>4760.2319703637304</v>
      </c>
      <c r="G138" s="175">
        <f t="shared" si="354"/>
        <v>7878.6479946337649</v>
      </c>
      <c r="H138" s="175">
        <f t="shared" si="354"/>
        <v>8641.5388138005492</v>
      </c>
      <c r="I138" s="174">
        <f t="shared" si="354"/>
        <v>11286.477283360442</v>
      </c>
      <c r="J138" s="179"/>
      <c r="K138" s="3"/>
      <c r="L138" s="94" t="s">
        <v>14</v>
      </c>
      <c r="M138" s="174">
        <f t="shared" ref="M138" si="355">+AVERAGE(M126:M137)</f>
        <v>5479.242277085109</v>
      </c>
      <c r="N138" s="175">
        <f>+AVERAGE(N126:N137)</f>
        <v>8922.7658152938475</v>
      </c>
      <c r="O138" s="175">
        <f t="shared" ref="O138:T138" si="356">+AVERAGE(O126:O137)</f>
        <v>8770.4881732599079</v>
      </c>
      <c r="P138" s="175">
        <f t="shared" si="356"/>
        <v>5305.3444545845196</v>
      </c>
      <c r="Q138" s="175">
        <f t="shared" si="356"/>
        <v>4173.9007265440368</v>
      </c>
      <c r="R138" s="175">
        <f t="shared" si="356"/>
        <v>6624.0464615721357</v>
      </c>
      <c r="S138" s="176">
        <f t="shared" si="356"/>
        <v>8292.206985087907</v>
      </c>
      <c r="T138" s="177">
        <f t="shared" si="356"/>
        <v>9840.969970151682</v>
      </c>
      <c r="U138" s="121">
        <f>+T138/S138-1</f>
        <v>0.18677331473381642</v>
      </c>
      <c r="V138" s="178">
        <f>+POWER(T138/O138,0.2)-1</f>
        <v>2.3299655357319038E-2</v>
      </c>
    </row>
    <row r="139" spans="1:22" ht="26.25" thickBot="1" x14ac:dyDescent="0.3">
      <c r="A139" s="100" t="s">
        <v>12</v>
      </c>
      <c r="B139" s="112"/>
      <c r="C139" s="87">
        <f>+C138/B138-1</f>
        <v>0.4314747249326838</v>
      </c>
      <c r="D139" s="87">
        <f t="shared" ref="D139:F139" si="357">+D138/C138-1</f>
        <v>-0.29220737857996482</v>
      </c>
      <c r="E139" s="87">
        <f t="shared" si="357"/>
        <v>-0.4016350071670951</v>
      </c>
      <c r="F139" s="87">
        <f t="shared" si="357"/>
        <v>0.13229146745418152</v>
      </c>
      <c r="G139" s="87">
        <f>+G138/F138-1</f>
        <v>0.65509749182070975</v>
      </c>
      <c r="H139" s="87">
        <f>+H138/G138-1</f>
        <v>9.6830169298894653E-2</v>
      </c>
      <c r="I139" s="204">
        <f t="shared" ref="I139" si="358">+I138/H138-1</f>
        <v>0.30607262509032784</v>
      </c>
      <c r="J139" s="103"/>
      <c r="K139" s="2"/>
      <c r="L139" s="100" t="s">
        <v>12</v>
      </c>
      <c r="M139" s="112"/>
      <c r="N139" s="87">
        <f>+N138/M138-1</f>
        <v>0.62846710622926705</v>
      </c>
      <c r="O139" s="87">
        <f t="shared" ref="O139:Q139" si="359">+O138/N138-1</f>
        <v>-1.7066192835962557E-2</v>
      </c>
      <c r="P139" s="87">
        <f t="shared" si="359"/>
        <v>-0.39509131649480655</v>
      </c>
      <c r="Q139" s="87">
        <f t="shared" si="359"/>
        <v>-0.21326489499899781</v>
      </c>
      <c r="R139" s="87">
        <f>+R138/Q138-1</f>
        <v>0.5870158145943265</v>
      </c>
      <c r="S139" s="113">
        <f>+S138/R138-1</f>
        <v>0.25183406142955311</v>
      </c>
      <c r="T139" s="102"/>
      <c r="U139" s="101"/>
      <c r="V139" s="117"/>
    </row>
    <row r="140" spans="1:22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</sheetData>
  <mergeCells count="19">
    <mergeCell ref="A90:J90"/>
    <mergeCell ref="L90:V90"/>
    <mergeCell ref="A107:J107"/>
    <mergeCell ref="L107:V107"/>
    <mergeCell ref="A124:J124"/>
    <mergeCell ref="L124:V124"/>
    <mergeCell ref="A39:J39"/>
    <mergeCell ref="L39:V39"/>
    <mergeCell ref="A56:J56"/>
    <mergeCell ref="L56:V56"/>
    <mergeCell ref="A73:J73"/>
    <mergeCell ref="L73:V73"/>
    <mergeCell ref="A22:J22"/>
    <mergeCell ref="L22:V22"/>
    <mergeCell ref="A1:V1"/>
    <mergeCell ref="A2:V2"/>
    <mergeCell ref="A3:V3"/>
    <mergeCell ref="A5:J5"/>
    <mergeCell ref="L5:V5"/>
  </mergeCells>
  <hyperlinks>
    <hyperlink ref="X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6" t="s">
        <v>160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S2" s="182" t="s">
        <v>206</v>
      </c>
    </row>
    <row r="3" spans="2:19" ht="6" customHeight="1" x14ac:dyDescent="0.25"/>
    <row r="4" spans="2:19" ht="18.75" customHeight="1" x14ac:dyDescent="0.25">
      <c r="B4" s="265" t="s">
        <v>218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281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11">
        <f>+IF('Despacho por tipo'!H61="","",'Despacho por tipo'!H61)</f>
        <v>57.266399999999997</v>
      </c>
      <c r="P7" s="26">
        <f>+IF('Despacho por tipo'!I61="","",'Despacho por tipo'!I61)</f>
        <v>54.833300000000001</v>
      </c>
      <c r="Q7" s="22">
        <f>+IF('Despacho por tipo'!J61="","",'Despacho por tipo'!J61)</f>
        <v>-4.2487392257938295E-2</v>
      </c>
      <c r="R7" s="2"/>
    </row>
    <row r="8" spans="2:19" ht="12.95" customHeight="1" x14ac:dyDescent="0.25">
      <c r="N8" s="27" t="str">
        <f>+'Despacho por tipo'!A62</f>
        <v>Feb</v>
      </c>
      <c r="O8" s="211">
        <f>+IF('Despacho por tipo'!H62="","",'Despacho por tipo'!H62)</f>
        <v>57.142800000000001</v>
      </c>
      <c r="P8" s="26">
        <f>+IF('Despacho por tipo'!I62="","",'Despacho por tipo'!I62)</f>
        <v>49.345799999999997</v>
      </c>
      <c r="Q8" s="22">
        <f>+IF('Despacho por tipo'!J62="","",'Despacho por tipo'!J62)</f>
        <v>-0.13644763644763647</v>
      </c>
      <c r="R8" s="2"/>
    </row>
    <row r="9" spans="2:19" ht="12.95" customHeight="1" x14ac:dyDescent="0.25">
      <c r="N9" s="27" t="str">
        <f>+'Despacho por tipo'!A63</f>
        <v>Mar</v>
      </c>
      <c r="O9" s="211">
        <f>+IF('Despacho por tipo'!H63="","",'Despacho por tipo'!H63)</f>
        <v>71.907300000000006</v>
      </c>
      <c r="P9" s="26">
        <f>+IF('Despacho por tipo'!I63="","",'Despacho por tipo'!I63)</f>
        <v>56.851199999999999</v>
      </c>
      <c r="Q9" s="22">
        <f>+IF('Despacho por tipo'!J63="","",'Despacho por tipo'!J63)</f>
        <v>-0.20938207942726272</v>
      </c>
      <c r="R9" s="2"/>
    </row>
    <row r="10" spans="2:19" ht="12.95" customHeight="1" x14ac:dyDescent="0.25">
      <c r="N10" s="27" t="str">
        <f>+'Despacho por tipo'!A64</f>
        <v>Abr</v>
      </c>
      <c r="O10" s="211">
        <f>+IF('Despacho por tipo'!H64="","",'Despacho por tipo'!H64)</f>
        <v>64.518900000000002</v>
      </c>
      <c r="P10" s="26">
        <f>+IF('Despacho por tipo'!I64="","",'Despacho por tipo'!I64)</f>
        <v>60.3217</v>
      </c>
      <c r="Q10" s="22">
        <f>+IF('Despacho por tipo'!J64="","",'Despacho por tipo'!J64)</f>
        <v>-6.5053805939034981E-2</v>
      </c>
      <c r="R10" s="2"/>
    </row>
    <row r="11" spans="2:19" ht="12.95" customHeight="1" x14ac:dyDescent="0.25">
      <c r="N11" s="27" t="str">
        <f>+'Despacho por tipo'!A65</f>
        <v>May</v>
      </c>
      <c r="O11" s="211">
        <f>+IF('Despacho por tipo'!H65="","",'Despacho por tipo'!H65)</f>
        <v>65.383799999999994</v>
      </c>
      <c r="P11" s="26">
        <f>+IF('Despacho por tipo'!I65="","",'Despacho por tipo'!I65)</f>
        <v>62.209299999999999</v>
      </c>
      <c r="Q11" s="22">
        <f>+IF('Despacho por tipo'!J65="","",'Despacho por tipo'!J65)</f>
        <v>-4.8551781939868865E-2</v>
      </c>
      <c r="R11" s="2"/>
    </row>
    <row r="12" spans="2:19" ht="12.95" customHeight="1" x14ac:dyDescent="0.25">
      <c r="N12" s="27" t="str">
        <f>+'Despacho por tipo'!A66</f>
        <v>Jun</v>
      </c>
      <c r="O12" s="211">
        <f>+IF('Despacho por tipo'!H66="","",'Despacho por tipo'!H66)</f>
        <v>70.5976</v>
      </c>
      <c r="P12" s="26">
        <f>+IF('Despacho por tipo'!I66="","",'Despacho por tipo'!I66)</f>
        <v>63.563800000000001</v>
      </c>
      <c r="Q12" s="22">
        <f>+IF('Despacho por tipo'!J66="","",'Despacho por tipo'!J66)</f>
        <v>-9.9632282117239068E-2</v>
      </c>
      <c r="R12" s="2"/>
    </row>
    <row r="13" spans="2:19" ht="12.95" customHeight="1" x14ac:dyDescent="0.25">
      <c r="N13" s="27" t="str">
        <f>+'Despacho por tipo'!A67</f>
        <v>Jul</v>
      </c>
      <c r="O13" s="211">
        <f>+IF('Despacho por tipo'!H67="","",'Despacho por tipo'!H67)</f>
        <v>78.757800000000003</v>
      </c>
      <c r="P13" s="26">
        <f>+IF('Despacho por tipo'!I67="","",'Despacho por tipo'!I67)</f>
        <v>70.137200000000007</v>
      </c>
      <c r="Q13" s="22">
        <f>+IF('Despacho por tipo'!J67="","",'Despacho por tipo'!J67)</f>
        <v>-0.1094570950432846</v>
      </c>
      <c r="R13" s="2"/>
    </row>
    <row r="14" spans="2:19" ht="12.95" customHeight="1" x14ac:dyDescent="0.25">
      <c r="N14" s="27" t="str">
        <f>+'Despacho por tipo'!A68</f>
        <v>Ago</v>
      </c>
      <c r="O14" s="211">
        <f>+IF('Despacho por tipo'!H68="","",'Despacho por tipo'!H68)</f>
        <v>84.063999999999993</v>
      </c>
      <c r="P14" s="26">
        <f>+IF('Despacho por tipo'!I68="","",'Despacho por tipo'!I68)</f>
        <v>76.239000000000004</v>
      </c>
      <c r="Q14" s="22">
        <f>+IF('Despacho por tipo'!J68="","",'Despacho por tipo'!J68)</f>
        <v>-9.3083840883136482E-2</v>
      </c>
      <c r="R14" s="2"/>
    </row>
    <row r="15" spans="2:19" ht="12.95" customHeight="1" x14ac:dyDescent="0.25">
      <c r="N15" s="27" t="str">
        <f>+'Despacho por tipo'!A69</f>
        <v>Sep</v>
      </c>
      <c r="O15" s="211">
        <f>+IF('Despacho por tipo'!H69="","",'Despacho por tipo'!H69)</f>
        <v>77.682400000000001</v>
      </c>
      <c r="P15" s="26">
        <f>+IF('Despacho por tipo'!I69="","",'Despacho por tipo'!I69)</f>
        <v>70.4482</v>
      </c>
      <c r="Q15" s="22">
        <f>+IF('Despacho por tipo'!J69="","",'Despacho por tipo'!J69)</f>
        <v>-9.3125341132611728E-2</v>
      </c>
      <c r="R15" s="2"/>
    </row>
    <row r="16" spans="2:19" ht="12.95" customHeight="1" x14ac:dyDescent="0.25">
      <c r="N16" s="27" t="str">
        <f>+'Despacho por tipo'!A70</f>
        <v>Oct</v>
      </c>
      <c r="O16" s="211">
        <f>+IF('Despacho por tipo'!H70="","",'Despacho por tipo'!H70)</f>
        <v>75.833600000000004</v>
      </c>
      <c r="P16" s="26">
        <f>+IF('Despacho por tipo'!I70="","",'Despacho por tipo'!I70)</f>
        <v>75.9893</v>
      </c>
      <c r="Q16" s="22">
        <f>+IF('Despacho por tipo'!J70="","",'Despacho por tipo'!J70)</f>
        <v>2.0531795932146046E-3</v>
      </c>
      <c r="R16" s="2"/>
    </row>
    <row r="17" spans="8:18" ht="12.95" customHeight="1" x14ac:dyDescent="0.25">
      <c r="N17" s="27" t="str">
        <f>+'Despacho por tipo'!A71</f>
        <v>Nov</v>
      </c>
      <c r="O17" s="211">
        <f>+IF('Despacho por tipo'!H71="","",'Despacho por tipo'!H71)</f>
        <v>67.032499999999999</v>
      </c>
      <c r="P17" s="26">
        <f>+IF('Despacho por tipo'!I71="","",'Despacho por tipo'!I71)</f>
        <v>69.153000000000006</v>
      </c>
      <c r="Q17" s="22">
        <f>+IF('Despacho por tipo'!J71="","",'Despacho por tipo'!J71)</f>
        <v>3.1633908924775467E-2</v>
      </c>
      <c r="R17" s="2"/>
    </row>
    <row r="18" spans="8:18" ht="12.95" customHeight="1" thickBot="1" x14ac:dyDescent="0.3">
      <c r="N18" s="28" t="str">
        <f>+'Despacho por tipo'!A72</f>
        <v>Dic</v>
      </c>
      <c r="O18" s="215">
        <f>+IF('Despacho por tipo'!H72="","",'Despacho por tipo'!H72)</f>
        <v>57.319699999999997</v>
      </c>
      <c r="P18" s="184" t="str">
        <f>+IF('Despacho por tipo'!I72="","",'Despacho por tipo'!I72)</f>
        <v/>
      </c>
      <c r="Q18" s="29" t="str">
        <f>+IF('Despacho por tipo'!J72="","",'Despacho por tipo'!J72)</f>
        <v/>
      </c>
    </row>
    <row r="19" spans="8:18" ht="6" customHeight="1" thickBot="1" x14ac:dyDescent="0.3"/>
    <row r="20" spans="8:18" x14ac:dyDescent="0.25">
      <c r="H20" s="12"/>
      <c r="I20" s="261" t="s">
        <v>161</v>
      </c>
      <c r="J20" s="262"/>
      <c r="K20" s="263"/>
      <c r="L20" s="261" t="s">
        <v>166</v>
      </c>
      <c r="M20" s="262"/>
      <c r="N20" s="263"/>
      <c r="O20" s="261" t="s">
        <v>162</v>
      </c>
      <c r="P20" s="262"/>
      <c r="Q20" s="264"/>
    </row>
    <row r="21" spans="8:18" ht="38.25" x14ac:dyDescent="0.25">
      <c r="H21" s="13"/>
      <c r="I21" s="213" t="s">
        <v>276</v>
      </c>
      <c r="J21" s="18" t="s">
        <v>281</v>
      </c>
      <c r="K21" s="14" t="s">
        <v>16</v>
      </c>
      <c r="L21" s="213" t="s">
        <v>276</v>
      </c>
      <c r="M21" s="18" t="s">
        <v>281</v>
      </c>
      <c r="N21" s="14" t="s">
        <v>16</v>
      </c>
      <c r="O21" s="213" t="s">
        <v>276</v>
      </c>
      <c r="P21" s="18" t="s">
        <v>281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16">
        <f>+IF('Despacho por tipo'!H7="","",'Despacho por tipo'!H7)</f>
        <v>16.369399999999999</v>
      </c>
      <c r="J22" s="26">
        <f>+IF('Despacho por tipo'!I7="","",'Despacho por tipo'!I7)</f>
        <v>14.473000000000001</v>
      </c>
      <c r="K22" s="35">
        <f>+IF('Despacho por tipo'!J7="","",'Despacho por tipo'!J7)</f>
        <v>-0.11585030605886582</v>
      </c>
      <c r="L22" s="216">
        <f>+IF('Despacho por tipo'!H25="","",'Despacho por tipo'!H25)</f>
        <v>38.960599999999999</v>
      </c>
      <c r="M22" s="26">
        <f>+IF('Despacho por tipo'!I25="","",'Despacho por tipo'!I25)</f>
        <v>38.591500000000003</v>
      </c>
      <c r="N22" s="35">
        <f>+IF('Despacho por tipo'!J25="","",'Despacho por tipo'!J25)</f>
        <v>-9.4736734033868952E-3</v>
      </c>
      <c r="O22" s="216">
        <f>+IF('Despacho por tipo'!H43="","",'Despacho por tipo'!H43)</f>
        <v>1.5448</v>
      </c>
      <c r="P22" s="26">
        <f>+IF('Despacho por tipo'!I43="","",'Despacho por tipo'!I43)</f>
        <v>1.4767999999999999</v>
      </c>
      <c r="Q22" s="22">
        <f>+IF('Despacho por tipo'!J43="","",'Despacho por tipo'!J43)</f>
        <v>-4.4018643190056994E-2</v>
      </c>
    </row>
    <row r="23" spans="8:18" ht="12.95" customHeight="1" x14ac:dyDescent="0.25">
      <c r="H23" s="19" t="str">
        <f>+'Despacho por tipo'!A8</f>
        <v>Feb</v>
      </c>
      <c r="I23" s="216">
        <f>+IF('Despacho por tipo'!H8="","",'Despacho por tipo'!H8)</f>
        <v>17.383199999999999</v>
      </c>
      <c r="J23" s="26">
        <f>+IF('Despacho por tipo'!I8="","",'Despacho por tipo'!I8)</f>
        <v>13.8309</v>
      </c>
      <c r="K23" s="35">
        <f>+IF('Despacho por tipo'!J8="","",'Despacho por tipo'!J8)</f>
        <v>-0.20435247825486669</v>
      </c>
      <c r="L23" s="216">
        <f>+IF('Despacho por tipo'!H26="","",'Despacho por tipo'!H26)</f>
        <v>37.162700000000001</v>
      </c>
      <c r="M23" s="26">
        <f>+IF('Despacho por tipo'!I26="","",'Despacho por tipo'!I26)</f>
        <v>33.927599999999998</v>
      </c>
      <c r="N23" s="35">
        <f>+IF('Despacho por tipo'!J26="","",'Despacho por tipo'!J26)</f>
        <v>-8.7052340115223115E-2</v>
      </c>
      <c r="O23" s="216">
        <f>+IF('Despacho por tipo'!H44="","",'Despacho por tipo'!H44)</f>
        <v>2.1840999999999999</v>
      </c>
      <c r="P23" s="26">
        <f>+IF('Despacho por tipo'!I44="","",'Despacho por tipo'!I44)</f>
        <v>1.421</v>
      </c>
      <c r="Q23" s="22">
        <f>+IF('Despacho por tipo'!J44="","",'Despacho por tipo'!J44)</f>
        <v>-0.34938876425072107</v>
      </c>
    </row>
    <row r="24" spans="8:18" ht="12.95" customHeight="1" x14ac:dyDescent="0.25">
      <c r="H24" s="19" t="str">
        <f>+'Despacho por tipo'!A9</f>
        <v>Mar</v>
      </c>
      <c r="I24" s="216">
        <f>+IF('Despacho por tipo'!H9="","",'Despacho por tipo'!H9)</f>
        <v>21.3337</v>
      </c>
      <c r="J24" s="26">
        <f>+IF('Despacho por tipo'!I9="","",'Despacho por tipo'!I9)</f>
        <v>16.840599999999998</v>
      </c>
      <c r="K24" s="35">
        <f>+IF('Despacho por tipo'!J9="","",'Despacho por tipo'!J9)</f>
        <v>-0.21061044263301731</v>
      </c>
      <c r="L24" s="216">
        <f>+IF('Despacho por tipo'!H27="","",'Despacho por tipo'!H27)</f>
        <v>47.8142</v>
      </c>
      <c r="M24" s="26">
        <f>+IF('Despacho por tipo'!I27="","",'Despacho por tipo'!I27)</f>
        <v>37.9193</v>
      </c>
      <c r="N24" s="35">
        <f>+IF('Despacho por tipo'!J27="","",'Despacho por tipo'!J27)</f>
        <v>-0.20694479882545347</v>
      </c>
      <c r="O24" s="216">
        <f>+IF('Despacho por tipo'!H45="","",'Despacho por tipo'!H45)</f>
        <v>2.5880000000000001</v>
      </c>
      <c r="P24" s="26">
        <f>+IF('Despacho por tipo'!I45="","",'Despacho por tipo'!I45)</f>
        <v>2.0099</v>
      </c>
      <c r="Q24" s="22">
        <f>+IF('Despacho por tipo'!J45="","",'Despacho por tipo'!J45)</f>
        <v>-0.22337712519319941</v>
      </c>
    </row>
    <row r="25" spans="8:18" ht="12.95" customHeight="1" x14ac:dyDescent="0.25">
      <c r="H25" s="19" t="str">
        <f>+'Despacho por tipo'!A10</f>
        <v>Abr</v>
      </c>
      <c r="I25" s="216">
        <f>+IF('Despacho por tipo'!H10="","",'Despacho por tipo'!H10)</f>
        <v>21.327000000000002</v>
      </c>
      <c r="J25" s="26">
        <f>+IF('Despacho por tipo'!I10="","",'Despacho por tipo'!I10)</f>
        <v>16.842500000000001</v>
      </c>
      <c r="K25" s="35">
        <f>+IF('Despacho por tipo'!J10="","",'Despacho por tipo'!J10)</f>
        <v>-0.21027336240446381</v>
      </c>
      <c r="L25" s="216">
        <f>+IF('Despacho por tipo'!H28="","",'Despacho por tipo'!H28)</f>
        <v>40.200800000000001</v>
      </c>
      <c r="M25" s="26">
        <f>+IF('Despacho por tipo'!I28="","",'Despacho por tipo'!I28)</f>
        <v>41.2288</v>
      </c>
      <c r="N25" s="35">
        <f>+IF('Despacho por tipo'!J28="","",'Despacho por tipo'!J28)</f>
        <v>2.5571630415315072E-2</v>
      </c>
      <c r="O25" s="216">
        <f>+IF('Despacho por tipo'!H46="","",'Despacho por tipo'!H46)</f>
        <v>2.7368000000000001</v>
      </c>
      <c r="P25" s="26">
        <f>+IF('Despacho por tipo'!I46="","",'Despacho por tipo'!I46)</f>
        <v>1.9474</v>
      </c>
      <c r="Q25" s="22">
        <f>+IF('Despacho por tipo'!J46="","",'Despacho por tipo'!J46)</f>
        <v>-0.28843905290850635</v>
      </c>
    </row>
    <row r="26" spans="8:18" ht="12.95" customHeight="1" x14ac:dyDescent="0.25">
      <c r="H26" s="19" t="str">
        <f>+'Despacho por tipo'!A11</f>
        <v>May</v>
      </c>
      <c r="I26" s="216">
        <f>+IF('Despacho por tipo'!H11="","",'Despacho por tipo'!H11)</f>
        <v>21.49</v>
      </c>
      <c r="J26" s="26">
        <f>+IF('Despacho por tipo'!I11="","",'Despacho por tipo'!I11)</f>
        <v>20.530799999999999</v>
      </c>
      <c r="K26" s="35">
        <f>+IF('Despacho por tipo'!J11="","",'Despacho por tipo'!J11)</f>
        <v>-4.4634713820381533E-2</v>
      </c>
      <c r="L26" s="216">
        <f>+IF('Despacho por tipo'!H29="","",'Despacho por tipo'!H29)</f>
        <v>40.471600000000002</v>
      </c>
      <c r="M26" s="26">
        <f>+IF('Despacho por tipo'!I29="","",'Despacho por tipo'!I29)</f>
        <v>38.455399999999997</v>
      </c>
      <c r="N26" s="35">
        <f>+IF('Despacho por tipo'!J29="","",'Despacho por tipo'!J29)</f>
        <v>-4.9817649907589634E-2</v>
      </c>
      <c r="O26" s="216">
        <f>+IF('Despacho por tipo'!H47="","",'Despacho por tipo'!H47)</f>
        <v>3.0952000000000002</v>
      </c>
      <c r="P26" s="26">
        <f>+IF('Despacho por tipo'!I47="","",'Despacho por tipo'!I47)</f>
        <v>2.9285999999999999</v>
      </c>
      <c r="Q26" s="22">
        <f>+IF('Despacho por tipo'!J47="","",'Despacho por tipo'!J47)</f>
        <v>-5.3825277849573583E-2</v>
      </c>
    </row>
    <row r="27" spans="8:18" ht="12.95" customHeight="1" x14ac:dyDescent="0.25">
      <c r="H27" s="19" t="str">
        <f>+'Despacho por tipo'!A12</f>
        <v>Jun</v>
      </c>
      <c r="I27" s="216">
        <f>+IF('Despacho por tipo'!H12="","",'Despacho por tipo'!H12)</f>
        <v>26.5549</v>
      </c>
      <c r="J27" s="26">
        <f>+IF('Despacho por tipo'!I12="","",'Despacho por tipo'!I12)</f>
        <v>17.9709</v>
      </c>
      <c r="K27" s="35">
        <f>+IF('Despacho por tipo'!J12="","",'Despacho por tipo'!J12)</f>
        <v>-0.32325484185592868</v>
      </c>
      <c r="L27" s="216">
        <f>+IF('Despacho por tipo'!H30="","",'Despacho por tipo'!H30)</f>
        <v>40.5351</v>
      </c>
      <c r="M27" s="26">
        <f>+IF('Despacho por tipo'!I30="","",'Despacho por tipo'!I30)</f>
        <v>42.683300000000003</v>
      </c>
      <c r="N27" s="35">
        <f>+IF('Despacho por tipo'!J30="","",'Despacho por tipo'!J30)</f>
        <v>5.2996045402626368E-2</v>
      </c>
      <c r="O27" s="216">
        <f>+IF('Despacho por tipo'!H48="","",'Despacho por tipo'!H48)</f>
        <v>3.0308999999999999</v>
      </c>
      <c r="P27" s="26">
        <f>+IF('Despacho por tipo'!I48="","",'Despacho por tipo'!I48)</f>
        <v>2.7383000000000002</v>
      </c>
      <c r="Q27" s="22">
        <f>+IF('Despacho por tipo'!J48="","",'Despacho por tipo'!J48)</f>
        <v>-9.6538981820581293E-2</v>
      </c>
    </row>
    <row r="28" spans="8:18" ht="12.95" customHeight="1" x14ac:dyDescent="0.25">
      <c r="H28" s="19" t="str">
        <f>+'Despacho por tipo'!A13</f>
        <v>Jul</v>
      </c>
      <c r="I28" s="216">
        <f>+IF('Despacho por tipo'!H13="","",'Despacho por tipo'!H13)</f>
        <v>25.1158</v>
      </c>
      <c r="J28" s="26">
        <f>+IF('Despacho por tipo'!I13="","",'Despacho por tipo'!I13)</f>
        <v>19.899000000000001</v>
      </c>
      <c r="K28" s="35">
        <f>+IF('Despacho por tipo'!J13="","",'Despacho por tipo'!J13)</f>
        <v>-0.20770988779971167</v>
      </c>
      <c r="L28" s="216">
        <f>+IF('Despacho por tipo'!H31="","",'Despacho por tipo'!H31)</f>
        <v>50.221499999999999</v>
      </c>
      <c r="M28" s="26">
        <f>+IF('Despacho por tipo'!I31="","",'Despacho por tipo'!I31)</f>
        <v>47.325000000000003</v>
      </c>
      <c r="N28" s="35">
        <f>+IF('Despacho por tipo'!J31="","",'Despacho por tipo'!J31)</f>
        <v>-5.767450195633339E-2</v>
      </c>
      <c r="O28" s="216">
        <f>+IF('Despacho por tipo'!H49="","",'Despacho por tipo'!H49)</f>
        <v>3.0432999999999999</v>
      </c>
      <c r="P28" s="26">
        <f>+IF('Despacho por tipo'!I49="","",'Despacho por tipo'!I49)</f>
        <v>2.6143999999999998</v>
      </c>
      <c r="Q28" s="22">
        <f>+IF('Despacho por tipo'!J49="","",'Despacho por tipo'!J49)</f>
        <v>-0.14093254033450531</v>
      </c>
    </row>
    <row r="29" spans="8:18" ht="12.95" customHeight="1" x14ac:dyDescent="0.25">
      <c r="H29" s="19" t="str">
        <f>+'Despacho por tipo'!A14</f>
        <v>Ago</v>
      </c>
      <c r="I29" s="216">
        <f>+IF('Despacho por tipo'!H14="","",'Despacho por tipo'!H14)</f>
        <v>28.291699999999999</v>
      </c>
      <c r="J29" s="26">
        <f>+IF('Despacho por tipo'!I14="","",'Despacho por tipo'!I14)</f>
        <v>23.427900000000001</v>
      </c>
      <c r="K29" s="35">
        <f>+IF('Despacho por tipo'!J14="","",'Despacho por tipo'!J14)</f>
        <v>-0.17191614501779662</v>
      </c>
      <c r="L29" s="216">
        <f>+IF('Despacho por tipo'!H32="","",'Despacho por tipo'!H32)</f>
        <v>50.3566</v>
      </c>
      <c r="M29" s="26">
        <f>+IF('Despacho por tipo'!I32="","",'Despacho por tipo'!I32)</f>
        <v>48.697899999999997</v>
      </c>
      <c r="N29" s="35">
        <f>+IF('Despacho por tipo'!J32="","",'Despacho por tipo'!J32)</f>
        <v>-3.2939078492193685E-2</v>
      </c>
      <c r="O29" s="216">
        <f>+IF('Despacho por tipo'!H50="","",'Despacho por tipo'!H50)</f>
        <v>4.6348000000000003</v>
      </c>
      <c r="P29" s="26">
        <f>+IF('Despacho por tipo'!I50="","",'Despacho por tipo'!I50)</f>
        <v>3.9062999999999999</v>
      </c>
      <c r="Q29" s="22">
        <f>+IF('Despacho por tipo'!J50="","",'Despacho por tipo'!J50)</f>
        <v>-0.15718046086131021</v>
      </c>
    </row>
    <row r="30" spans="8:18" ht="12.95" customHeight="1" x14ac:dyDescent="0.25">
      <c r="H30" s="19" t="str">
        <f>+'Despacho por tipo'!A15</f>
        <v>Sep</v>
      </c>
      <c r="I30" s="216">
        <f>+IF('Despacho por tipo'!H15="","",'Despacho por tipo'!H15)</f>
        <v>26.523700000000002</v>
      </c>
      <c r="J30" s="26">
        <f>+IF('Despacho por tipo'!I15="","",'Despacho por tipo'!I15)</f>
        <v>22.663499999999999</v>
      </c>
      <c r="K30" s="35">
        <f>+IF('Despacho por tipo'!J15="","",'Despacho por tipo'!J15)</f>
        <v>-0.14553776433906285</v>
      </c>
      <c r="L30" s="216">
        <f>+IF('Despacho por tipo'!H33="","",'Despacho por tipo'!H33)</f>
        <v>45.5458</v>
      </c>
      <c r="M30" s="26">
        <f>+IF('Despacho por tipo'!I33="","",'Despacho por tipo'!I33)</f>
        <v>43.981200000000001</v>
      </c>
      <c r="N30" s="35">
        <f>+IF('Despacho por tipo'!J33="","",'Despacho por tipo'!J33)</f>
        <v>-3.4352234454109953E-2</v>
      </c>
      <c r="O30" s="216">
        <f>+IF('Despacho por tipo'!H51="","",'Despacho por tipo'!H51)</f>
        <v>4.9244000000000003</v>
      </c>
      <c r="P30" s="26">
        <f>+IF('Despacho por tipo'!I51="","",'Despacho por tipo'!I51)</f>
        <v>3.4708999999999999</v>
      </c>
      <c r="Q30" s="22">
        <f>+IF('Despacho por tipo'!J51="","",'Despacho por tipo'!J51)</f>
        <v>-0.29516286248070833</v>
      </c>
    </row>
    <row r="31" spans="8:18" ht="12.95" customHeight="1" x14ac:dyDescent="0.25">
      <c r="H31" s="19" t="str">
        <f>+'Despacho por tipo'!A16</f>
        <v>Oct</v>
      </c>
      <c r="I31" s="216">
        <f>+IF('Despacho por tipo'!H16="","",'Despacho por tipo'!H16)</f>
        <v>23.703600000000002</v>
      </c>
      <c r="J31" s="26">
        <f>+IF('Despacho por tipo'!I16="","",'Despacho por tipo'!I16)</f>
        <v>21.328099999999999</v>
      </c>
      <c r="K31" s="35">
        <f>+IF('Despacho por tipo'!J16="","",'Despacho por tipo'!J16)</f>
        <v>-0.10021684469869563</v>
      </c>
      <c r="L31" s="216">
        <f>+IF('Despacho por tipo'!H34="","",'Despacho por tipo'!H34)</f>
        <v>47.178800000000003</v>
      </c>
      <c r="M31" s="26">
        <f>+IF('Despacho por tipo'!I34="","",'Despacho por tipo'!I34)</f>
        <v>49.466500000000003</v>
      </c>
      <c r="N31" s="35">
        <f>+IF('Despacho por tipo'!J34="","",'Despacho por tipo'!J34)</f>
        <v>4.8489999745648493E-2</v>
      </c>
      <c r="O31" s="216">
        <f>+IF('Despacho por tipo'!H52="","",'Despacho por tipo'!H52)</f>
        <v>4.4320000000000004</v>
      </c>
      <c r="P31" s="26">
        <f>+IF('Despacho por tipo'!I52="","",'Despacho por tipo'!I52)</f>
        <v>4.9081999999999999</v>
      </c>
      <c r="Q31" s="22">
        <f>+IF('Despacho por tipo'!J52="","",'Despacho por tipo'!J52)</f>
        <v>0.10744584837545124</v>
      </c>
    </row>
    <row r="32" spans="8:18" ht="12.95" customHeight="1" x14ac:dyDescent="0.25">
      <c r="H32" s="19" t="str">
        <f>+'Despacho por tipo'!A17</f>
        <v>Nov</v>
      </c>
      <c r="I32" s="216">
        <f>+IF('Despacho por tipo'!H17="","",'Despacho por tipo'!H17)</f>
        <v>24.171900000000001</v>
      </c>
      <c r="J32" s="26">
        <f>+IF('Despacho por tipo'!I17="","",'Despacho por tipo'!I17)</f>
        <v>21.8248</v>
      </c>
      <c r="K32" s="35">
        <f>+IF('Despacho por tipo'!J17="","",'Despacho por tipo'!J17)</f>
        <v>-9.7100352061691542E-2</v>
      </c>
      <c r="L32" s="216">
        <f>+IF('Despacho por tipo'!H35="","",'Despacho por tipo'!H35)</f>
        <v>38.222700000000003</v>
      </c>
      <c r="M32" s="26">
        <f>+IF('Despacho por tipo'!I35="","",'Despacho por tipo'!I35)</f>
        <v>43.011299999999999</v>
      </c>
      <c r="N32" s="35">
        <f>+IF('Despacho por tipo'!J35="","",'Despacho por tipo'!J35)</f>
        <v>0.12528157351521463</v>
      </c>
      <c r="O32" s="216">
        <f>+IF('Despacho por tipo'!H53="","",'Despacho por tipo'!H53)</f>
        <v>4.0244</v>
      </c>
      <c r="P32" s="26">
        <f>+IF('Despacho por tipo'!I53="","",'Despacho por tipo'!I53)</f>
        <v>4.0034000000000001</v>
      </c>
      <c r="Q32" s="22">
        <f>+IF('Despacho por tipo'!J53="","",'Despacho por tipo'!J53)</f>
        <v>-5.2181691680747155E-3</v>
      </c>
    </row>
    <row r="33" spans="8:17" ht="12.95" customHeight="1" thickBot="1" x14ac:dyDescent="0.3">
      <c r="H33" s="23" t="str">
        <f>+'Despacho por tipo'!A18</f>
        <v>Dic</v>
      </c>
      <c r="I33" s="217">
        <f>+IF('Despacho por tipo'!H18="","",'Despacho por tipo'!H18)</f>
        <v>15.763</v>
      </c>
      <c r="J33" s="184" t="str">
        <f>+IF('Despacho por tipo'!I18="","",'Despacho por tipo'!I18)</f>
        <v/>
      </c>
      <c r="K33" s="36" t="str">
        <f>+IF('Despacho por tipo'!J18="","",'Despacho por tipo'!J18)</f>
        <v/>
      </c>
      <c r="L33" s="217">
        <f>+IF('Despacho por tipo'!H36="","",'Despacho por tipo'!H36)</f>
        <v>38.192799999999998</v>
      </c>
      <c r="M33" s="184" t="str">
        <f>+IF('Despacho por tipo'!I36="","",'Despacho por tipo'!I36)</f>
        <v/>
      </c>
      <c r="N33" s="36" t="str">
        <f>+IF('Despacho por tipo'!J36="","",'Despacho por tipo'!J36)</f>
        <v/>
      </c>
      <c r="O33" s="217">
        <f>+IF('Despacho por tipo'!H54="","",'Despacho por tipo'!H54)</f>
        <v>2.8264999999999998</v>
      </c>
      <c r="P33" s="184" t="str">
        <f>+IF('Despacho por tipo'!I54="","",'Despacho por tipo'!I54)</f>
        <v/>
      </c>
      <c r="Q33" s="29" t="str">
        <f>+IF('Despacho por tipo'!J54="","",'Despacho por tipo'!J54)</f>
        <v/>
      </c>
    </row>
    <row r="34" spans="8:17" ht="6" customHeight="1" thickBot="1" x14ac:dyDescent="0.3"/>
    <row r="35" spans="8:17" x14ac:dyDescent="0.25">
      <c r="H35" s="12"/>
      <c r="I35" s="261" t="s">
        <v>163</v>
      </c>
      <c r="J35" s="262"/>
      <c r="K35" s="263"/>
      <c r="L35" s="261" t="s">
        <v>164</v>
      </c>
      <c r="M35" s="262"/>
      <c r="N35" s="263"/>
      <c r="O35" s="261" t="s">
        <v>165</v>
      </c>
      <c r="P35" s="262"/>
      <c r="Q35" s="264"/>
    </row>
    <row r="36" spans="8:17" ht="38.25" x14ac:dyDescent="0.25">
      <c r="H36" s="13"/>
      <c r="I36" s="213" t="s">
        <v>276</v>
      </c>
      <c r="J36" s="18" t="s">
        <v>281</v>
      </c>
      <c r="K36" s="14" t="s">
        <v>16</v>
      </c>
      <c r="L36" s="213" t="s">
        <v>276</v>
      </c>
      <c r="M36" s="18" t="s">
        <v>281</v>
      </c>
      <c r="N36" s="14" t="s">
        <v>16</v>
      </c>
      <c r="O36" s="213" t="s">
        <v>276</v>
      </c>
      <c r="P36" s="18" t="s">
        <v>281</v>
      </c>
      <c r="Q36" s="11" t="s">
        <v>16</v>
      </c>
    </row>
    <row r="37" spans="8:17" ht="12.95" customHeight="1" x14ac:dyDescent="0.25">
      <c r="H37" s="19" t="str">
        <f>+H22</f>
        <v>Ene</v>
      </c>
      <c r="I37" s="216">
        <f>+IF('Despacho por envase'!H7="","",'Despacho por envase'!H7)</f>
        <v>2.0087999999999999</v>
      </c>
      <c r="J37" s="26">
        <f>+IF('Despacho por envase'!I7="","",'Despacho por envase'!I7)</f>
        <v>2.0247000000000002</v>
      </c>
      <c r="K37" s="35">
        <f>+IF('Despacho por envase'!J7="","",'Despacho por envase'!J7)</f>
        <v>7.9151732377540363E-3</v>
      </c>
      <c r="L37" s="216">
        <f>+IF('Despacho por envase'!H25="","",'Despacho por envase'!H25)</f>
        <v>33.235999999999997</v>
      </c>
      <c r="M37" s="26">
        <f>+IF('Despacho por envase'!I25="","",'Despacho por envase'!I25)</f>
        <v>32.250999999999998</v>
      </c>
      <c r="N37" s="35">
        <f>+IF('Despacho por envase'!J25="","",'Despacho por envase'!J25)</f>
        <v>-2.9636538692983549E-2</v>
      </c>
      <c r="O37" s="216">
        <f>+IF('Despacho por envase'!H43="","",'Despacho por envase'!H43)</f>
        <v>21.9298</v>
      </c>
      <c r="P37" s="26">
        <f>+IF('Despacho por envase'!I43="","",'Despacho por envase'!I43)</f>
        <v>20.264500000000002</v>
      </c>
      <c r="Q37" s="22">
        <f>+IF('Despacho por envase'!J43="","",'Despacho por envase'!J43)</f>
        <v>-7.5937765050296813E-2</v>
      </c>
    </row>
    <row r="38" spans="8:17" ht="12.95" customHeight="1" x14ac:dyDescent="0.25">
      <c r="H38" s="19" t="str">
        <f t="shared" ref="H38:H48" si="0">+H23</f>
        <v>Feb</v>
      </c>
      <c r="I38" s="216">
        <f>+IF('Despacho por envase'!H8="","",'Despacho por envase'!H8)</f>
        <v>2.2406999999999999</v>
      </c>
      <c r="J38" s="26">
        <f>+IF('Despacho por envase'!I8="","",'Despacho por envase'!I8)</f>
        <v>2.1116999999999999</v>
      </c>
      <c r="K38" s="35">
        <f>+IF('Despacho por envase'!J8="","",'Despacho por envase'!J8)</f>
        <v>-5.7571294684696794E-2</v>
      </c>
      <c r="L38" s="216">
        <f>+IF('Despacho por envase'!H26="","",'Despacho por envase'!H26)</f>
        <v>34.553600000000003</v>
      </c>
      <c r="M38" s="26">
        <f>+IF('Despacho por envase'!I26="","",'Despacho por envase'!I26)</f>
        <v>29.563400000000001</v>
      </c>
      <c r="N38" s="35">
        <f>+IF('Despacho por envase'!J26="","",'Despacho por envase'!J26)</f>
        <v>-0.144419105389887</v>
      </c>
      <c r="O38" s="216">
        <f>+IF('Despacho por envase'!H44="","",'Despacho por envase'!H44)</f>
        <v>20.14</v>
      </c>
      <c r="P38" s="26">
        <f>+IF('Despacho por envase'!I44="","",'Despacho por envase'!I44)</f>
        <v>17.2849</v>
      </c>
      <c r="Q38" s="22">
        <f>+IF('Despacho por envase'!J44="","",'Despacho por envase'!J44)</f>
        <v>-0.14176266137040716</v>
      </c>
    </row>
    <row r="39" spans="8:17" ht="12.95" customHeight="1" x14ac:dyDescent="0.25">
      <c r="H39" s="19" t="str">
        <f t="shared" si="0"/>
        <v>Mar</v>
      </c>
      <c r="I39" s="216">
        <f>+IF('Despacho por envase'!H9="","",'Despacho por envase'!H9)</f>
        <v>2.3778000000000001</v>
      </c>
      <c r="J39" s="26">
        <f>+IF('Despacho por envase'!I9="","",'Despacho por envase'!I9)</f>
        <v>1.8287</v>
      </c>
      <c r="K39" s="35">
        <f>+IF('Despacho por envase'!J9="","",'Despacho por envase'!J9)</f>
        <v>-0.23092774833880059</v>
      </c>
      <c r="L39" s="216">
        <f>+IF('Despacho por envase'!H27="","",'Despacho por envase'!H27)</f>
        <v>41.599400000000003</v>
      </c>
      <c r="M39" s="26">
        <f>+IF('Despacho por envase'!I27="","",'Despacho por envase'!I27)</f>
        <v>33.191200000000002</v>
      </c>
      <c r="N39" s="35">
        <f>+IF('Despacho por envase'!J27="","",'Despacho por envase'!J27)</f>
        <v>-0.20212310754482032</v>
      </c>
      <c r="O39" s="216">
        <f>+IF('Despacho por envase'!H45="","",'Despacho por envase'!H45)</f>
        <v>27.635300000000001</v>
      </c>
      <c r="P39" s="26">
        <f>+IF('Despacho por envase'!I45="","",'Despacho por envase'!I45)</f>
        <v>21.237200000000001</v>
      </c>
      <c r="Q39" s="22">
        <f>+IF('Despacho por envase'!J45="","",'Despacho por envase'!J45)</f>
        <v>-0.23151910780776752</v>
      </c>
    </row>
    <row r="40" spans="8:17" ht="12.95" customHeight="1" x14ac:dyDescent="0.25">
      <c r="H40" s="19" t="str">
        <f t="shared" si="0"/>
        <v>Abr</v>
      </c>
      <c r="I40" s="216">
        <f>+IF('Despacho por envase'!H10="","",'Despacho por envase'!H10)</f>
        <v>1.8907</v>
      </c>
      <c r="J40" s="26">
        <f>+IF('Despacho por envase'!I10="","",'Despacho por envase'!I10)</f>
        <v>1.9298</v>
      </c>
      <c r="K40" s="35">
        <f>+IF('Despacho por envase'!J10="","",'Despacho por envase'!J10)</f>
        <v>2.0680171365102806E-2</v>
      </c>
      <c r="L40" s="216">
        <f>+IF('Despacho por envase'!H28="","",'Despacho por envase'!H28)</f>
        <v>41.4666</v>
      </c>
      <c r="M40" s="26">
        <f>+IF('Despacho por envase'!I28="","",'Despacho por envase'!I28)</f>
        <v>33.6676</v>
      </c>
      <c r="N40" s="35">
        <f>+IF('Despacho por envase'!J28="","",'Despacho por envase'!J28)</f>
        <v>-0.18807908051299116</v>
      </c>
      <c r="O40" s="216">
        <f>+IF('Despacho por envase'!H46="","",'Despacho por envase'!H46)</f>
        <v>20.758500000000002</v>
      </c>
      <c r="P40" s="26">
        <f>+IF('Despacho por envase'!I46="","",'Despacho por envase'!I46)</f>
        <v>24.2319</v>
      </c>
      <c r="Q40" s="22">
        <f>+IF('Despacho por envase'!J46="","",'Despacho por envase'!J46)</f>
        <v>0.16732422862923602</v>
      </c>
    </row>
    <row r="41" spans="8:17" ht="12.95" customHeight="1" x14ac:dyDescent="0.25">
      <c r="H41" s="19" t="str">
        <f t="shared" si="0"/>
        <v>May</v>
      </c>
      <c r="I41" s="216">
        <f>+IF('Despacho por envase'!H11="","",'Despacho por envase'!H11)</f>
        <v>2.3820999999999999</v>
      </c>
      <c r="J41" s="26">
        <f>+IF('Despacho por envase'!I11="","",'Despacho por envase'!I11)</f>
        <v>2.9468999999999999</v>
      </c>
      <c r="K41" s="35">
        <f>+IF('Despacho por envase'!J11="","",'Despacho por envase'!J11)</f>
        <v>0.23710171697241922</v>
      </c>
      <c r="L41" s="216">
        <f>+IF('Despacho por envase'!H29="","",'Despacho por envase'!H29)</f>
        <v>40.925199999999997</v>
      </c>
      <c r="M41" s="26">
        <f>+IF('Despacho por envase'!I29="","",'Despacho por envase'!I29)</f>
        <v>38.314300000000003</v>
      </c>
      <c r="N41" s="35">
        <f>+IF('Despacho por envase'!J29="","",'Despacho por envase'!J29)</f>
        <v>-6.3796878207070362E-2</v>
      </c>
      <c r="O41" s="216">
        <f>+IF('Despacho por envase'!H47="","",'Despacho por envase'!H47)</f>
        <v>21.964099999999998</v>
      </c>
      <c r="P41" s="26">
        <f>+IF('Despacho por envase'!I47="","",'Despacho por envase'!I47)</f>
        <v>20.542200000000001</v>
      </c>
      <c r="Q41" s="22">
        <f>+IF('Despacho por envase'!J47="","",'Despacho por envase'!J47)</f>
        <v>-6.4737457942733667E-2</v>
      </c>
    </row>
    <row r="42" spans="8:17" ht="12.95" customHeight="1" x14ac:dyDescent="0.25">
      <c r="H42" s="19" t="str">
        <f t="shared" si="0"/>
        <v>Jun</v>
      </c>
      <c r="I42" s="216">
        <f>+IF('Despacho por envase'!H12="","",'Despacho por envase'!H12)</f>
        <v>2.3243999999999998</v>
      </c>
      <c r="J42" s="26">
        <f>+IF('Despacho por envase'!I12="","",'Despacho por envase'!I12)</f>
        <v>3.3734999999999999</v>
      </c>
      <c r="K42" s="35">
        <f>+IF('Despacho por envase'!J12="","",'Despacho por envase'!J12)</f>
        <v>0.45134228187919478</v>
      </c>
      <c r="L42" s="216">
        <f>+IF('Despacho por envase'!H30="","",'Despacho por envase'!H30)</f>
        <v>45.022300000000001</v>
      </c>
      <c r="M42" s="26">
        <f>+IF('Despacho por envase'!I30="","",'Despacho por envase'!I30)</f>
        <v>38.539700000000003</v>
      </c>
      <c r="N42" s="35">
        <f>+IF('Despacho por envase'!J30="","",'Despacho por envase'!J30)</f>
        <v>-0.14398642450518961</v>
      </c>
      <c r="O42" s="216">
        <f>+IF('Despacho por envase'!H48="","",'Despacho por envase'!H48)</f>
        <v>22.8934</v>
      </c>
      <c r="P42" s="26">
        <f>+IF('Despacho por envase'!I48="","",'Despacho por envase'!I48)</f>
        <v>21.549499999999998</v>
      </c>
      <c r="Q42" s="22">
        <f>+IF('Despacho por envase'!J48="","",'Despacho por envase'!J48)</f>
        <v>-5.8702508146452725E-2</v>
      </c>
    </row>
    <row r="43" spans="8:17" ht="12.95" customHeight="1" x14ac:dyDescent="0.25">
      <c r="H43" s="19" t="str">
        <f t="shared" si="0"/>
        <v>Jul</v>
      </c>
      <c r="I43" s="216">
        <f>+IF('Despacho por envase'!H13="","",'Despacho por envase'!H13)</f>
        <v>2.5954999999999999</v>
      </c>
      <c r="J43" s="26">
        <f>+IF('Despacho por envase'!I13="","",'Despacho por envase'!I13)</f>
        <v>1.9269000000000001</v>
      </c>
      <c r="K43" s="35">
        <f>+IF('Despacho por envase'!J13="","",'Despacho por envase'!J13)</f>
        <v>-0.25759969177422459</v>
      </c>
      <c r="L43" s="216">
        <f>+IF('Despacho por envase'!H31="","",'Despacho por envase'!H31)</f>
        <v>47.847900000000003</v>
      </c>
      <c r="M43" s="26">
        <f>+IF('Despacho por envase'!I31="","",'Despacho por envase'!I31)</f>
        <v>41.512099999999997</v>
      </c>
      <c r="N43" s="35">
        <f>+IF('Despacho por envase'!J31="","",'Despacho por envase'!J31)</f>
        <v>-0.13241542471038448</v>
      </c>
      <c r="O43" s="216">
        <f>+IF('Despacho por envase'!H49="","",'Despacho por envase'!H49)</f>
        <v>27.9634</v>
      </c>
      <c r="P43" s="26">
        <f>+IF('Despacho por envase'!I49="","",'Despacho por envase'!I49)</f>
        <v>26.458300000000001</v>
      </c>
      <c r="Q43" s="22">
        <f>+IF('Despacho por envase'!J49="","",'Despacho por envase'!J49)</f>
        <v>-5.3823926990280158E-2</v>
      </c>
    </row>
    <row r="44" spans="8:17" ht="12.95" customHeight="1" x14ac:dyDescent="0.25">
      <c r="H44" s="19" t="str">
        <f t="shared" si="0"/>
        <v>Ago</v>
      </c>
      <c r="I44" s="216">
        <f>+IF('Despacho por envase'!H14="","",'Despacho por envase'!H14)</f>
        <v>2.5825</v>
      </c>
      <c r="J44" s="26">
        <f>+IF('Despacho por envase'!I14="","",'Despacho por envase'!I14)</f>
        <v>2.5718999999999999</v>
      </c>
      <c r="K44" s="35">
        <f>+IF('Despacho por envase'!J14="","",'Despacho por envase'!J14)</f>
        <v>-4.1045498547919168E-3</v>
      </c>
      <c r="L44" s="216">
        <f>+IF('Despacho por envase'!H32="","",'Despacho por envase'!H32)</f>
        <v>55.865099999999998</v>
      </c>
      <c r="M44" s="26">
        <f>+IF('Despacho por envase'!I32="","",'Despacho por envase'!I32)</f>
        <v>48.972499999999997</v>
      </c>
      <c r="N44" s="35">
        <f>+IF('Despacho por envase'!J32="","",'Despacho por envase'!J32)</f>
        <v>-0.12337935491031071</v>
      </c>
      <c r="O44" s="216">
        <f>+IF('Despacho por envase'!H50="","",'Despacho por envase'!H50)</f>
        <v>24.847999999999999</v>
      </c>
      <c r="P44" s="26">
        <f>+IF('Despacho por envase'!I50="","",'Despacho por envase'!I50)</f>
        <v>24.189399999999999</v>
      </c>
      <c r="Q44" s="22">
        <f>+IF('Despacho por envase'!J50="","",'Despacho por envase'!J50)</f>
        <v>-2.6505151320025733E-2</v>
      </c>
    </row>
    <row r="45" spans="8:17" ht="12.95" customHeight="1" x14ac:dyDescent="0.25">
      <c r="H45" s="19" t="str">
        <f t="shared" si="0"/>
        <v>Sep</v>
      </c>
      <c r="I45" s="216">
        <f>+IF('Despacho por envase'!H15="","",'Despacho por envase'!H15)</f>
        <v>2.5430000000000001</v>
      </c>
      <c r="J45" s="26">
        <f>+IF('Despacho por envase'!I15="","",'Despacho por envase'!I15)</f>
        <v>1.8542000000000001</v>
      </c>
      <c r="K45" s="35">
        <f>+IF('Despacho por envase'!J15="","",'Despacho por envase'!J15)</f>
        <v>-0.27086118757373179</v>
      </c>
      <c r="L45" s="216">
        <f>+IF('Despacho por envase'!H33="","",'Despacho por envase'!H33)</f>
        <v>50.631599999999999</v>
      </c>
      <c r="M45" s="26">
        <f>+IF('Despacho por envase'!I33="","",'Despacho por envase'!I33)</f>
        <v>45.843200000000003</v>
      </c>
      <c r="N45" s="35">
        <f>+IF('Despacho por envase'!J33="","",'Despacho por envase'!J33)</f>
        <v>-9.457334944975071E-2</v>
      </c>
      <c r="O45" s="216">
        <f>+IF('Despacho por envase'!H51="","",'Despacho por envase'!H51)</f>
        <v>23.914999999999999</v>
      </c>
      <c r="P45" s="26">
        <f>+IF('Despacho por envase'!I51="","",'Despacho por envase'!I51)</f>
        <v>22.430599999999998</v>
      </c>
      <c r="Q45" s="22">
        <f>+IF('Despacho por envase'!J51="","",'Despacho por envase'!J51)</f>
        <v>-6.2069830650219537E-2</v>
      </c>
    </row>
    <row r="46" spans="8:17" ht="12.95" customHeight="1" x14ac:dyDescent="0.25">
      <c r="H46" s="19" t="str">
        <f t="shared" si="0"/>
        <v>Oct</v>
      </c>
      <c r="I46" s="216">
        <f>+IF('Despacho por envase'!H16="","",'Despacho por envase'!H16)</f>
        <v>2.4765999999999999</v>
      </c>
      <c r="J46" s="26">
        <f>+IF('Despacho por envase'!I16="","",'Despacho por envase'!I16)</f>
        <v>1.9662999999999999</v>
      </c>
      <c r="K46" s="35">
        <f>+IF('Despacho por envase'!J16="","",'Despacho por envase'!J16)</f>
        <v>-0.20604861503674388</v>
      </c>
      <c r="L46" s="216">
        <f>+IF('Despacho por envase'!H34="","",'Despacho por envase'!H34)</f>
        <v>49.722200000000001</v>
      </c>
      <c r="M46" s="26">
        <f>+IF('Despacho por envase'!I34="","",'Despacho por envase'!I34)</f>
        <v>50.1419</v>
      </c>
      <c r="N46" s="35">
        <f>+IF('Despacho por envase'!J34="","",'Despacho por envase'!J34)</f>
        <v>8.4408976272167813E-3</v>
      </c>
      <c r="O46" s="216">
        <f>+IF('Despacho por envase'!H52="","",'Despacho por envase'!H52)</f>
        <v>23.3874</v>
      </c>
      <c r="P46" s="26">
        <f>+IF('Despacho por envase'!I52="","",'Despacho por envase'!I52)</f>
        <v>23.699000000000002</v>
      </c>
      <c r="Q46" s="22">
        <f>+IF('Despacho por envase'!J52="","",'Despacho por envase'!J52)</f>
        <v>1.3323413461949762E-2</v>
      </c>
    </row>
    <row r="47" spans="8:17" ht="12.95" customHeight="1" x14ac:dyDescent="0.25">
      <c r="H47" s="19" t="str">
        <f t="shared" si="0"/>
        <v>Nov</v>
      </c>
      <c r="I47" s="216">
        <f>+IF('Despacho por envase'!H17="","",'Despacho por envase'!H17)</f>
        <v>2.7201</v>
      </c>
      <c r="J47" s="26">
        <f>+IF('Despacho por envase'!I17="","",'Despacho por envase'!I17)</f>
        <v>2.1031</v>
      </c>
      <c r="K47" s="35">
        <f>+IF('Despacho por envase'!J17="","",'Despacho por envase'!J17)</f>
        <v>-0.22682989595970737</v>
      </c>
      <c r="L47" s="216">
        <f>+IF('Despacho por envase'!H35="","",'Despacho por envase'!H35)</f>
        <v>45.498399999999997</v>
      </c>
      <c r="M47" s="26">
        <f>+IF('Despacho por envase'!I35="","",'Despacho por envase'!I35)</f>
        <v>45.217300000000002</v>
      </c>
      <c r="N47" s="35">
        <f>+IF('Despacho por envase'!J35="","",'Despacho por envase'!J35)</f>
        <v>-6.1782392347862203E-3</v>
      </c>
      <c r="O47" s="216">
        <f>+IF('Despacho por envase'!H53="","",'Despacho por envase'!H53)</f>
        <v>18.315100000000001</v>
      </c>
      <c r="P47" s="26">
        <f>+IF('Despacho por envase'!I53="","",'Despacho por envase'!I53)</f>
        <v>21.610399999999998</v>
      </c>
      <c r="Q47" s="22">
        <f>+IF('Despacho por envase'!J53="","",'Despacho por envase'!J53)</f>
        <v>0.17992257754530394</v>
      </c>
    </row>
    <row r="48" spans="8:17" ht="12.95" customHeight="1" thickBot="1" x14ac:dyDescent="0.3">
      <c r="H48" s="23" t="str">
        <f t="shared" si="0"/>
        <v>Dic</v>
      </c>
      <c r="I48" s="217">
        <f>+IF('Despacho por envase'!H18="","",'Despacho por envase'!H18)</f>
        <v>2.6246</v>
      </c>
      <c r="J48" s="184" t="str">
        <f>+IF('Despacho por envase'!I18="","",'Despacho por envase'!I18)</f>
        <v/>
      </c>
      <c r="K48" s="36" t="str">
        <f>+IF('Despacho por envase'!J18="","",'Despacho por envase'!J18)</f>
        <v/>
      </c>
      <c r="L48" s="217">
        <f>+IF('Despacho por envase'!H36="","",'Despacho por envase'!H36)</f>
        <v>33.662799999999997</v>
      </c>
      <c r="M48" s="184" t="str">
        <f>+IF('Despacho por envase'!I36="","",'Despacho por envase'!I36)</f>
        <v/>
      </c>
      <c r="N48" s="36" t="str">
        <f>+IF('Despacho por envase'!J36="","",'Despacho por envase'!J36)</f>
        <v/>
      </c>
      <c r="O48" s="217">
        <f>+IF('Despacho por envase'!H54="","",'Despacho por envase'!H54)</f>
        <v>20.583400000000001</v>
      </c>
      <c r="P48" s="184" t="str">
        <f>+IF('Despacho por envase'!I54="","",'Despacho por envase'!I54)</f>
        <v/>
      </c>
      <c r="Q48" s="29" t="str">
        <f>+IF('Despacho por envase'!J54="","",'Despacho por envase'!J54)</f>
        <v/>
      </c>
    </row>
    <row r="49" spans="8:17" ht="8.1" customHeight="1" thickBot="1" x14ac:dyDescent="0.3"/>
    <row r="50" spans="8:17" ht="15" customHeight="1" x14ac:dyDescent="0.25">
      <c r="H50" s="12"/>
      <c r="I50" s="261" t="s">
        <v>167</v>
      </c>
      <c r="J50" s="262"/>
      <c r="K50" s="263"/>
      <c r="L50" s="261" t="s">
        <v>168</v>
      </c>
      <c r="M50" s="262"/>
      <c r="N50" s="263"/>
      <c r="O50" s="261" t="s">
        <v>169</v>
      </c>
      <c r="P50" s="262"/>
      <c r="Q50" s="264"/>
    </row>
    <row r="51" spans="8:17" ht="38.25" x14ac:dyDescent="0.25">
      <c r="H51" s="13"/>
      <c r="I51" s="213" t="s">
        <v>276</v>
      </c>
      <c r="J51" s="18" t="s">
        <v>281</v>
      </c>
      <c r="K51" s="14" t="s">
        <v>16</v>
      </c>
      <c r="L51" s="213" t="s">
        <v>276</v>
      </c>
      <c r="M51" s="18" t="s">
        <v>281</v>
      </c>
      <c r="N51" s="14" t="s">
        <v>16</v>
      </c>
      <c r="O51" s="213" t="s">
        <v>276</v>
      </c>
      <c r="P51" s="18" t="s">
        <v>281</v>
      </c>
      <c r="Q51" s="11" t="s">
        <v>16</v>
      </c>
    </row>
    <row r="52" spans="8:17" ht="12.95" customHeight="1" x14ac:dyDescent="0.25">
      <c r="H52" s="19" t="str">
        <f>+H37</f>
        <v>Ene</v>
      </c>
      <c r="I52" s="216">
        <f>+IF('Despacho por color'!H7="","",'Despacho por color'!H7)</f>
        <v>14.0619</v>
      </c>
      <c r="J52" s="26">
        <f>+IF('Despacho por color'!I7="","",'Despacho por color'!I7)</f>
        <v>12.386200000000001</v>
      </c>
      <c r="K52" s="35">
        <f>+IF('Despacho por color'!J7="","",'Despacho por color'!J7)</f>
        <v>-0.11916597330374978</v>
      </c>
      <c r="L52" s="216">
        <f>+IF('Despacho por color'!H25="","",'Despacho por color'!H25)</f>
        <v>2.5011000000000001</v>
      </c>
      <c r="M52" s="26">
        <f>+IF('Despacho por color'!I25="","",'Despacho por color'!I25)</f>
        <v>2.1131000000000002</v>
      </c>
      <c r="N52" s="35">
        <f>+IF('Despacho por color'!J25="","",'Despacho por color'!J25)</f>
        <v>-0.15513174203350522</v>
      </c>
      <c r="O52" s="216">
        <f>+IF('Despacho por color'!H61="","",'Despacho por color'!H61)</f>
        <v>18.152999999999999</v>
      </c>
      <c r="P52" s="26">
        <f>+IF('Despacho por color'!I61="","",'Despacho por color'!I61)</f>
        <v>15.966900000000001</v>
      </c>
      <c r="Q52" s="22">
        <f>+IF('Despacho por color'!J61="","",'Despacho por color'!J61)</f>
        <v>-0.12042637580565185</v>
      </c>
    </row>
    <row r="53" spans="8:17" ht="12.95" customHeight="1" x14ac:dyDescent="0.25">
      <c r="H53" s="19" t="str">
        <f t="shared" ref="H53:H63" si="1">+H38</f>
        <v>Feb</v>
      </c>
      <c r="I53" s="216">
        <f>+IF('Despacho por color'!H8="","",'Despacho por color'!H8)</f>
        <v>14.1356</v>
      </c>
      <c r="J53" s="26">
        <f>+IF('Despacho por color'!I8="","",'Despacho por color'!I8)</f>
        <v>11.0799</v>
      </c>
      <c r="K53" s="35">
        <f>+IF('Despacho por color'!J8="","",'Despacho por color'!J8)</f>
        <v>-0.21617051982229263</v>
      </c>
      <c r="L53" s="216">
        <f>+IF('Despacho por color'!H26="","",'Despacho por color'!H26)</f>
        <v>2.2071000000000001</v>
      </c>
      <c r="M53" s="26">
        <f>+IF('Despacho por color'!I26="","",'Despacho por color'!I26)</f>
        <v>1.8826000000000001</v>
      </c>
      <c r="N53" s="35">
        <f>+IF('Despacho por color'!J26="","",'Despacho por color'!J26)</f>
        <v>-0.14702550858592722</v>
      </c>
      <c r="O53" s="216">
        <f>+IF('Despacho por color'!H62="","",'Despacho por color'!H62)</f>
        <v>18.430099999999999</v>
      </c>
      <c r="P53" s="26">
        <f>+IF('Despacho por color'!I62="","",'Despacho por color'!I62)</f>
        <v>14.291</v>
      </c>
      <c r="Q53" s="22">
        <f>+IF('Despacho por color'!J62="","",'Despacho por color'!J62)</f>
        <v>-0.22458369732122996</v>
      </c>
    </row>
    <row r="54" spans="8:17" ht="12.95" customHeight="1" x14ac:dyDescent="0.25">
      <c r="H54" s="19" t="str">
        <f t="shared" si="1"/>
        <v>Mar</v>
      </c>
      <c r="I54" s="216">
        <f>+IF('Despacho por color'!H9="","",'Despacho por color'!H9)</f>
        <v>16.246700000000001</v>
      </c>
      <c r="J54" s="26">
        <f>+IF('Despacho por color'!I9="","",'Despacho por color'!I9)</f>
        <v>12.7349</v>
      </c>
      <c r="K54" s="35">
        <f>+IF('Despacho por color'!J9="","",'Despacho por color'!J9)</f>
        <v>-0.21615466525509797</v>
      </c>
      <c r="L54" s="216">
        <f>+IF('Despacho por color'!H27="","",'Despacho por color'!H27)</f>
        <v>3.5964999999999998</v>
      </c>
      <c r="M54" s="26">
        <f>+IF('Despacho por color'!I27="","",'Despacho por color'!I27)</f>
        <v>1.9651000000000001</v>
      </c>
      <c r="N54" s="35">
        <f>+IF('Despacho por color'!J27="","",'Despacho por color'!J27)</f>
        <v>-0.45360767412762404</v>
      </c>
      <c r="O54" s="216">
        <f>+IF('Despacho por color'!H63="","",'Despacho por color'!H63)</f>
        <v>22.128799999999998</v>
      </c>
      <c r="P54" s="26">
        <f>+IF('Despacho por color'!I63="","",'Despacho por color'!I63)</f>
        <v>16.464500000000001</v>
      </c>
      <c r="Q54" s="22">
        <f>+IF('Despacho por color'!J63="","",'Despacho por color'!J63)</f>
        <v>-0.25596959618235049</v>
      </c>
    </row>
    <row r="55" spans="8:17" ht="12.95" customHeight="1" x14ac:dyDescent="0.25">
      <c r="H55" s="19" t="str">
        <f t="shared" si="1"/>
        <v>Abr</v>
      </c>
      <c r="I55" s="216">
        <f>+IF('Despacho por color'!H10="","",'Despacho por color'!H10)</f>
        <v>14.226900000000001</v>
      </c>
      <c r="J55" s="26">
        <f>+IF('Despacho por color'!I10="","",'Despacho por color'!I10)</f>
        <v>15.868499999999999</v>
      </c>
      <c r="K55" s="35">
        <f>+IF('Despacho por color'!J10="","",'Despacho por color'!J10)</f>
        <v>0.11538704847858616</v>
      </c>
      <c r="L55" s="216">
        <f>+IF('Despacho por color'!H28="","",'Despacho por color'!H28)</f>
        <v>2.7067000000000001</v>
      </c>
      <c r="M55" s="26">
        <f>+IF('Despacho por color'!I28="","",'Despacho por color'!I28)</f>
        <v>2.3803999999999998</v>
      </c>
      <c r="N55" s="35">
        <f>+IF('Despacho por color'!J28="","",'Despacho por color'!J28)</f>
        <v>-0.12055270255292427</v>
      </c>
      <c r="O55" s="216">
        <f>+IF('Despacho por color'!H64="","",'Despacho por color'!H64)</f>
        <v>19.408300000000001</v>
      </c>
      <c r="P55" s="26">
        <f>+IF('Despacho por color'!I64="","",'Despacho por color'!I64)</f>
        <v>19.969000000000001</v>
      </c>
      <c r="Q55" s="22">
        <f>+IF('Despacho por color'!J64="","",'Despacho por color'!J64)</f>
        <v>2.8889701828599179E-2</v>
      </c>
    </row>
    <row r="56" spans="8:17" ht="12.95" customHeight="1" x14ac:dyDescent="0.25">
      <c r="H56" s="19" t="str">
        <f t="shared" si="1"/>
        <v>May</v>
      </c>
      <c r="I56" s="216">
        <f>+IF('Despacho por color'!H11="","",'Despacho por color'!H11)</f>
        <v>13.4107</v>
      </c>
      <c r="J56" s="26">
        <f>+IF('Despacho por color'!I11="","",'Despacho por color'!I11)</f>
        <v>14.298400000000001</v>
      </c>
      <c r="K56" s="35">
        <f>+IF('Despacho por color'!J11="","",'Despacho por color'!J11)</f>
        <v>6.6193412722676648E-2</v>
      </c>
      <c r="L56" s="216">
        <f>+IF('Despacho por color'!H29="","",'Despacho por color'!H29)</f>
        <v>2.7745000000000002</v>
      </c>
      <c r="M56" s="26">
        <f>+IF('Despacho por color'!I29="","",'Despacho por color'!I29)</f>
        <v>2.7749000000000001</v>
      </c>
      <c r="N56" s="35">
        <f>+IF('Despacho por color'!J29="","",'Despacho por color'!J29)</f>
        <v>1.4417012074252611E-4</v>
      </c>
      <c r="O56" s="216">
        <f>+IF('Despacho por color'!H65="","",'Despacho por color'!H65)</f>
        <v>19.043800000000001</v>
      </c>
      <c r="P56" s="26">
        <f>+IF('Despacho por color'!I65="","",'Despacho por color'!I65)</f>
        <v>19.7683</v>
      </c>
      <c r="Q56" s="22">
        <f>+IF('Despacho por color'!J65="","",'Despacho por color'!J65)</f>
        <v>3.8043877797498293E-2</v>
      </c>
    </row>
    <row r="57" spans="8:17" ht="12.95" customHeight="1" x14ac:dyDescent="0.25">
      <c r="H57" s="19" t="str">
        <f t="shared" si="1"/>
        <v>Jun</v>
      </c>
      <c r="I57" s="216">
        <f>+IF('Despacho por color'!H12="","",'Despacho por color'!H12)</f>
        <v>10.4884</v>
      </c>
      <c r="J57" s="26">
        <f>+IF('Despacho por color'!I12="","",'Despacho por color'!I12)</f>
        <v>8.7733000000000008</v>
      </c>
      <c r="K57" s="35">
        <f>+IF('Despacho por color'!J12="","",'Despacho por color'!J12)</f>
        <v>-0.16352351168910406</v>
      </c>
      <c r="L57" s="216">
        <f>+IF('Despacho por color'!H30="","",'Despacho por color'!H30)</f>
        <v>3.0617000000000001</v>
      </c>
      <c r="M57" s="26">
        <f>+IF('Despacho por color'!I30="","",'Despacho por color'!I30)</f>
        <v>2.5788000000000002</v>
      </c>
      <c r="N57" s="35">
        <f>+IF('Despacho por color'!J30="","",'Despacho por color'!J30)</f>
        <v>-0.15772283371982876</v>
      </c>
      <c r="O57" s="216">
        <f>+IF('Despacho por color'!H66="","",'Despacho por color'!H66)</f>
        <v>16.331399999999999</v>
      </c>
      <c r="P57" s="26">
        <f>+IF('Despacho por color'!I66="","",'Despacho por color'!I66)</f>
        <v>13.656499999999999</v>
      </c>
      <c r="Q57" s="22">
        <f>+IF('Despacho por color'!J66="","",'Despacho por color'!J66)</f>
        <v>-0.16378877499785682</v>
      </c>
    </row>
    <row r="58" spans="8:17" ht="12.95" customHeight="1" x14ac:dyDescent="0.25">
      <c r="H58" s="19" t="str">
        <f t="shared" si="1"/>
        <v>Jul</v>
      </c>
      <c r="I58" s="216">
        <f>+IF('Despacho por color'!H13="","",'Despacho por color'!H13)</f>
        <v>12.8559</v>
      </c>
      <c r="J58" s="26">
        <f>+IF('Despacho por color'!I13="","",'Despacho por color'!I13)</f>
        <v>9.1896000000000004</v>
      </c>
      <c r="K58" s="35">
        <f>+IF('Despacho por color'!J13="","",'Despacho por color'!J13)</f>
        <v>-0.28518423447599928</v>
      </c>
      <c r="L58" s="216">
        <f>+IF('Despacho por color'!H31="","",'Despacho por color'!H31)</f>
        <v>3.8607999999999998</v>
      </c>
      <c r="M58" s="26">
        <f>+IF('Despacho por color'!I31="","",'Despacho por color'!I31)</f>
        <v>3.2623000000000002</v>
      </c>
      <c r="N58" s="35">
        <f>+IF('Despacho por color'!J31="","",'Despacho por color'!J31)</f>
        <v>-0.15501968503937003</v>
      </c>
      <c r="O58" s="216">
        <f>+IF('Despacho por color'!H67="","",'Despacho por color'!H67)</f>
        <v>19.139700000000001</v>
      </c>
      <c r="P58" s="26">
        <f>+IF('Despacho por color'!I67="","",'Despacho por color'!I67)</f>
        <v>14.5793</v>
      </c>
      <c r="Q58" s="22">
        <f>+IF('Despacho por color'!J67="","",'Despacho por color'!J67)</f>
        <v>-0.23826914737430582</v>
      </c>
    </row>
    <row r="59" spans="8:17" ht="12.95" customHeight="1" x14ac:dyDescent="0.25">
      <c r="H59" s="19" t="str">
        <f t="shared" si="1"/>
        <v>Ago</v>
      </c>
      <c r="I59" s="216">
        <f>+IF('Despacho por color'!H14="","",'Despacho por color'!H14)</f>
        <v>13.186500000000001</v>
      </c>
      <c r="J59" s="26">
        <f>+IF('Despacho por color'!I14="","",'Despacho por color'!I14)</f>
        <v>10.2628</v>
      </c>
      <c r="K59" s="35">
        <f>+IF('Despacho por color'!J14="","",'Despacho por color'!J14)</f>
        <v>-0.22171918249725098</v>
      </c>
      <c r="L59" s="216">
        <f>+IF('Despacho por color'!H32="","",'Despacho por color'!H32)</f>
        <v>4.5021000000000004</v>
      </c>
      <c r="M59" s="26">
        <f>+IF('Despacho por color'!I32="","",'Despacho por color'!I32)</f>
        <v>3.0710999999999999</v>
      </c>
      <c r="N59" s="35">
        <f>+IF('Despacho por color'!J32="","",'Despacho por color'!J32)</f>
        <v>-0.31785166922103025</v>
      </c>
      <c r="O59" s="216">
        <f>+IF('Despacho por color'!H68="","",'Despacho por color'!H68)</f>
        <v>22.1204</v>
      </c>
      <c r="P59" s="26">
        <f>+IF('Despacho por color'!I68="","",'Despacho por color'!I68)</f>
        <v>16.563700000000001</v>
      </c>
      <c r="Q59" s="22">
        <f>+IF('Despacho por color'!J68="","",'Despacho por color'!J68)</f>
        <v>-0.25120250990036341</v>
      </c>
    </row>
    <row r="60" spans="8:17" ht="12.95" customHeight="1" x14ac:dyDescent="0.25">
      <c r="H60" s="19" t="str">
        <f t="shared" si="1"/>
        <v>Sep</v>
      </c>
      <c r="I60" s="216">
        <f>+IF('Despacho por color'!H15="","",'Despacho por color'!H15)</f>
        <v>11.9236</v>
      </c>
      <c r="J60" s="26">
        <f>+IF('Despacho por color'!I15="","",'Despacho por color'!I15)</f>
        <v>11.798400000000001</v>
      </c>
      <c r="K60" s="35">
        <f>+IF('Despacho por color'!J15="","",'Despacho por color'!J15)</f>
        <v>-1.0500184508034471E-2</v>
      </c>
      <c r="L60" s="216">
        <f>+IF('Despacho por color'!H33="","",'Despacho por color'!H33)</f>
        <v>5.2915999999999999</v>
      </c>
      <c r="M60" s="26">
        <f>+IF('Despacho por color'!I33="","",'Despacho por color'!I33)</f>
        <v>3.8428</v>
      </c>
      <c r="N60" s="35">
        <f>+IF('Despacho por color'!J33="","",'Despacho por color'!J33)</f>
        <v>-0.27379242573134777</v>
      </c>
      <c r="O60" s="216">
        <f>+IF('Despacho por color'!H69="","",'Despacho por color'!H69)</f>
        <v>21.788</v>
      </c>
      <c r="P60" s="26">
        <f>+IF('Despacho por color'!I69="","",'Despacho por color'!I69)</f>
        <v>18.775500000000001</v>
      </c>
      <c r="Q60" s="22">
        <f>+IF('Despacho por color'!J69="","",'Despacho por color'!J69)</f>
        <v>-0.13826418211859737</v>
      </c>
    </row>
    <row r="61" spans="8:17" ht="12.95" customHeight="1" x14ac:dyDescent="0.25">
      <c r="H61" s="19" t="str">
        <f t="shared" si="1"/>
        <v>Oct</v>
      </c>
      <c r="I61" s="216">
        <f>+IF('Despacho por color'!H16="","",'Despacho por color'!H16)</f>
        <v>12.731400000000001</v>
      </c>
      <c r="J61" s="26">
        <f>+IF('Despacho por color'!I16="","",'Despacho por color'!I16)</f>
        <v>15.862500000000001</v>
      </c>
      <c r="K61" s="35">
        <f>+IF('Despacho por color'!J16="","",'Despacho por color'!J16)</f>
        <v>0.24593524671285172</v>
      </c>
      <c r="L61" s="216">
        <f>+IF('Despacho por color'!H34="","",'Despacho por color'!H34)</f>
        <v>3.3075999999999999</v>
      </c>
      <c r="M61" s="26">
        <f>+IF('Despacho por color'!I34="","",'Despacho por color'!I34)</f>
        <v>2.2728000000000002</v>
      </c>
      <c r="N61" s="35">
        <f>+IF('Despacho por color'!J34="","",'Despacho por color'!J34)</f>
        <v>-0.3128552424718829</v>
      </c>
      <c r="O61" s="216">
        <f>+IF('Despacho por color'!H70="","",'Despacho por color'!H70)</f>
        <v>20.071300000000001</v>
      </c>
      <c r="P61" s="26">
        <f>+IF('Despacho por color'!I70="","",'Despacho por color'!I70)</f>
        <v>22.203199999999999</v>
      </c>
      <c r="Q61" s="22">
        <f>+IF('Despacho por color'!J70="","",'Despacho por color'!J70)</f>
        <v>0.10621633875234782</v>
      </c>
    </row>
    <row r="62" spans="8:17" ht="12.95" customHeight="1" x14ac:dyDescent="0.25">
      <c r="H62" s="19" t="str">
        <f t="shared" si="1"/>
        <v>Nov</v>
      </c>
      <c r="I62" s="216">
        <f>+IF('Despacho por color'!H17="","",'Despacho por color'!H17)</f>
        <v>7.8859000000000004</v>
      </c>
      <c r="J62" s="26">
        <f>+IF('Despacho por color'!I17="","",'Despacho por color'!I17)</f>
        <v>13.924200000000001</v>
      </c>
      <c r="K62" s="35">
        <f>+IF('Despacho por color'!J17="","",'Despacho por color'!J17)</f>
        <v>0.76570841628729758</v>
      </c>
      <c r="L62" s="216">
        <f>+IF('Despacho por color'!H35="","",'Despacho por color'!H35)</f>
        <v>3.6846999999999999</v>
      </c>
      <c r="M62" s="26">
        <f>+IF('Despacho por color'!I35="","",'Despacho por color'!I35)</f>
        <v>2.5156000000000001</v>
      </c>
      <c r="N62" s="35">
        <f>+IF('Despacho por color'!J35="","",'Despacho por color'!J35)</f>
        <v>-0.3172849892799956</v>
      </c>
      <c r="O62" s="216">
        <f>+IF('Despacho por color'!H71="","",'Despacho por color'!H71)</f>
        <v>15.137</v>
      </c>
      <c r="P62" s="26">
        <f>+IF('Despacho por color'!I71="","",'Despacho por color'!I71)</f>
        <v>19.7895</v>
      </c>
      <c r="Q62" s="22">
        <f>+IF('Despacho por color'!J71="","",'Despacho por color'!J71)</f>
        <v>0.30735945035343848</v>
      </c>
    </row>
    <row r="63" spans="8:17" ht="12.95" customHeight="1" thickBot="1" x14ac:dyDescent="0.3">
      <c r="H63" s="23" t="str">
        <f t="shared" si="1"/>
        <v>Dic</v>
      </c>
      <c r="I63" s="217">
        <f>+IF('Despacho por color'!H18="","",'Despacho por color'!H18)</f>
        <v>14.0556</v>
      </c>
      <c r="J63" s="184" t="str">
        <f>+IF('Despacho por color'!I18="","",'Despacho por color'!I18)</f>
        <v/>
      </c>
      <c r="K63" s="36" t="str">
        <f>+IF('Despacho por color'!J18="","",'Despacho por color'!J18)</f>
        <v/>
      </c>
      <c r="L63" s="217">
        <f>+IF('Despacho por color'!H36="","",'Despacho por color'!H36)</f>
        <v>2.5051999999999999</v>
      </c>
      <c r="M63" s="184" t="str">
        <f>+IF('Despacho por color'!I36="","",'Despacho por color'!I36)</f>
        <v/>
      </c>
      <c r="N63" s="36" t="str">
        <f>+IF('Despacho por color'!J36="","",'Despacho por color'!J36)</f>
        <v/>
      </c>
      <c r="O63" s="217">
        <f>+IF('Despacho por color'!H72="","",'Despacho por color'!H72)</f>
        <v>19.291499999999999</v>
      </c>
      <c r="P63" s="184" t="str">
        <f>+IF('Despacho por color'!I72="","",'Despacho por color'!I72)</f>
        <v/>
      </c>
      <c r="Q63" s="29" t="str">
        <f>+IF('Despacho por color'!J72="","",'Despacho por color'!J72)</f>
        <v/>
      </c>
    </row>
    <row r="64" spans="8:17" ht="8.1" customHeight="1" thickBot="1" x14ac:dyDescent="0.3"/>
    <row r="65" spans="8:17" x14ac:dyDescent="0.25">
      <c r="H65" s="12"/>
      <c r="I65" s="261" t="s">
        <v>170</v>
      </c>
      <c r="J65" s="262"/>
      <c r="K65" s="263"/>
      <c r="L65" s="261" t="s">
        <v>171</v>
      </c>
      <c r="M65" s="262"/>
      <c r="N65" s="263"/>
      <c r="O65" s="261" t="s">
        <v>172</v>
      </c>
      <c r="P65" s="262"/>
      <c r="Q65" s="264"/>
    </row>
    <row r="66" spans="8:17" ht="38.25" x14ac:dyDescent="0.25">
      <c r="H66" s="13"/>
      <c r="I66" s="213" t="s">
        <v>276</v>
      </c>
      <c r="J66" s="18" t="s">
        <v>281</v>
      </c>
      <c r="K66" s="14" t="s">
        <v>16</v>
      </c>
      <c r="L66" s="213" t="s">
        <v>276</v>
      </c>
      <c r="M66" s="18" t="s">
        <v>281</v>
      </c>
      <c r="N66" s="14" t="s">
        <v>16</v>
      </c>
      <c r="O66" s="213" t="s">
        <v>276</v>
      </c>
      <c r="P66" s="18" t="s">
        <v>281</v>
      </c>
      <c r="Q66" s="11" t="s">
        <v>16</v>
      </c>
    </row>
    <row r="67" spans="8:17" ht="12.95" customHeight="1" x14ac:dyDescent="0.25">
      <c r="H67" s="19" t="str">
        <f>+H52</f>
        <v>Ene</v>
      </c>
      <c r="I67" s="216">
        <f>+IF('Despacho por color'!H79="","",'Despacho por color'!H79)</f>
        <v>24.898700000000002</v>
      </c>
      <c r="J67" s="26">
        <f>+IF('Despacho por color'!I79="","",'Despacho por color'!I79)</f>
        <v>26.205200000000001</v>
      </c>
      <c r="K67" s="35">
        <f>+IF('Despacho por color'!J79="","",'Despacho por color'!J79)</f>
        <v>5.2472619052400304E-2</v>
      </c>
      <c r="L67" s="216">
        <f>+IF('Despacho por color'!H97="","",'Despacho por color'!H97)</f>
        <v>13.8683</v>
      </c>
      <c r="M67" s="26">
        <f>+IF('Despacho por color'!I97="","",'Despacho por color'!I97)</f>
        <v>12.36</v>
      </c>
      <c r="N67" s="35">
        <f>+IF('Despacho por color'!J97="","",'Despacho por color'!J97)</f>
        <v>-0.10875882408081738</v>
      </c>
      <c r="O67" s="216">
        <f>+IF('Despacho por color'!H133="","",'Despacho por color'!H133)</f>
        <v>39.113300000000002</v>
      </c>
      <c r="P67" s="26">
        <f>+IF('Despacho por color'!I133="","",'Despacho por color'!I133)</f>
        <v>38.866399999999999</v>
      </c>
      <c r="Q67" s="22">
        <f>+IF('Despacho por color'!J133="","",'Despacho por color'!J133)</f>
        <v>-6.3124308099803406E-3</v>
      </c>
    </row>
    <row r="68" spans="8:17" ht="12.95" customHeight="1" x14ac:dyDescent="0.25">
      <c r="H68" s="19" t="str">
        <f t="shared" ref="H68:H78" si="2">+H53</f>
        <v>Feb</v>
      </c>
      <c r="I68" s="216">
        <f>+IF('Despacho por color'!H80="","",'Despacho por color'!H80)</f>
        <v>23.027000000000001</v>
      </c>
      <c r="J68" s="26">
        <f>+IF('Despacho por color'!I80="","",'Despacho por color'!I80)</f>
        <v>22.8477</v>
      </c>
      <c r="K68" s="35">
        <f>+IF('Despacho por color'!J80="","",'Despacho por color'!J80)</f>
        <v>-7.7865114865158791E-3</v>
      </c>
      <c r="L68" s="216">
        <f>+IF('Despacho por color'!H98="","",'Despacho por color'!H98)</f>
        <v>15.1761</v>
      </c>
      <c r="M68" s="26">
        <f>+IF('Despacho por color'!I98="","",'Despacho por color'!I98)</f>
        <v>11.9483</v>
      </c>
      <c r="N68" s="35">
        <f>+IF('Despacho por color'!J98="","",'Despacho por color'!J98)</f>
        <v>-0.21268968970947744</v>
      </c>
      <c r="O68" s="216">
        <f>+IF('Despacho por color'!H134="","",'Despacho por color'!H134)</f>
        <v>38.7014</v>
      </c>
      <c r="P68" s="26">
        <f>+IF('Despacho por color'!I134="","",'Despacho por color'!I134)</f>
        <v>35.001199999999997</v>
      </c>
      <c r="Q68" s="22">
        <f>+IF('Despacho por color'!J134="","",'Despacho por color'!J134)</f>
        <v>-9.5608944379273142E-2</v>
      </c>
    </row>
    <row r="69" spans="8:17" ht="12.95" customHeight="1" x14ac:dyDescent="0.25">
      <c r="H69" s="19" t="str">
        <f t="shared" si="2"/>
        <v>Mar</v>
      </c>
      <c r="I69" s="216">
        <f>+IF('Despacho por color'!H81="","",'Despacho por color'!H81)</f>
        <v>31.567499999999999</v>
      </c>
      <c r="J69" s="26">
        <f>+IF('Despacho por color'!I81="","",'Despacho por color'!I81)</f>
        <v>25.1844</v>
      </c>
      <c r="K69" s="35">
        <f>+IF('Despacho por color'!J81="","",'Despacho por color'!J81)</f>
        <v>-0.20220479923972434</v>
      </c>
      <c r="L69" s="216">
        <f>+IF('Despacho por color'!H99="","",'Despacho por color'!H99)</f>
        <v>17.737200000000001</v>
      </c>
      <c r="M69" s="26">
        <f>+IF('Despacho por color'!I99="","",'Despacho por color'!I99)</f>
        <v>14.875500000000001</v>
      </c>
      <c r="N69" s="35">
        <f>+IF('Despacho por color'!J99="","",'Despacho por color'!J99)</f>
        <v>-0.16133888099587312</v>
      </c>
      <c r="O69" s="216">
        <f>+IF('Despacho por color'!H135="","",'Despacho por color'!H135)</f>
        <v>49.778500000000001</v>
      </c>
      <c r="P69" s="26">
        <f>+IF('Despacho por color'!I135="","",'Despacho por color'!I135)</f>
        <v>40.326599999999999</v>
      </c>
      <c r="Q69" s="22">
        <f>+IF('Despacho por color'!J135="","",'Despacho por color'!J135)</f>
        <v>-0.1898791646996193</v>
      </c>
    </row>
    <row r="70" spans="8:17" ht="12.95" customHeight="1" x14ac:dyDescent="0.25">
      <c r="H70" s="19" t="str">
        <f t="shared" si="2"/>
        <v>Abr</v>
      </c>
      <c r="I70" s="216">
        <f>+IF('Despacho por color'!H82="","",'Despacho por color'!H82)</f>
        <v>25.973800000000001</v>
      </c>
      <c r="J70" s="26">
        <f>+IF('Despacho por color'!I82="","",'Despacho por color'!I82)</f>
        <v>25.360299999999999</v>
      </c>
      <c r="K70" s="35">
        <f>+IF('Despacho por color'!J82="","",'Despacho por color'!J82)</f>
        <v>-2.3619955493612843E-2</v>
      </c>
      <c r="L70" s="216">
        <f>+IF('Despacho por color'!H100="","",'Despacho por color'!H100)</f>
        <v>18.6204</v>
      </c>
      <c r="M70" s="26">
        <f>+IF('Despacho por color'!I100="","",'Despacho por color'!I100)</f>
        <v>14.4621</v>
      </c>
      <c r="N70" s="35">
        <f>+IF('Despacho por color'!J100="","",'Despacho por color'!J100)</f>
        <v>-0.22331958497132176</v>
      </c>
      <c r="O70" s="216">
        <f>+IF('Despacho por color'!H136="","",'Despacho por color'!H136)</f>
        <v>45.110599999999998</v>
      </c>
      <c r="P70" s="26">
        <f>+IF('Despacho por color'!I136="","",'Despacho por color'!I136)</f>
        <v>40.352600000000002</v>
      </c>
      <c r="Q70" s="22">
        <f>+IF('Despacho por color'!J136="","",'Despacho por color'!J136)</f>
        <v>-0.10547410143070579</v>
      </c>
    </row>
    <row r="71" spans="8:17" ht="12.95" customHeight="1" x14ac:dyDescent="0.25">
      <c r="H71" s="19" t="str">
        <f t="shared" si="2"/>
        <v>May</v>
      </c>
      <c r="I71" s="216">
        <f>+IF('Despacho por color'!H83="","",'Despacho por color'!H83)</f>
        <v>27.0608</v>
      </c>
      <c r="J71" s="26">
        <f>+IF('Despacho por color'!I83="","",'Despacho por color'!I83)</f>
        <v>24.1569</v>
      </c>
      <c r="K71" s="35">
        <f>+IF('Despacho por color'!J83="","",'Despacho por color'!J83)</f>
        <v>-0.10731020516762257</v>
      </c>
      <c r="L71" s="216">
        <f>+IF('Despacho por color'!H101="","",'Despacho por color'!H101)</f>
        <v>18.715499999999999</v>
      </c>
      <c r="M71" s="26">
        <f>+IF('Despacho por color'!I101="","",'Despacho por color'!I101)</f>
        <v>17.7559</v>
      </c>
      <c r="N71" s="35">
        <f>+IF('Despacho por color'!J101="","",'Despacho por color'!J101)</f>
        <v>-5.1273009003232506E-2</v>
      </c>
      <c r="O71" s="216">
        <f>+IF('Despacho por color'!H137="","",'Despacho por color'!H137)</f>
        <v>46.3399</v>
      </c>
      <c r="P71" s="26">
        <f>+IF('Despacho por color'!I137="","",'Despacho por color'!I137)</f>
        <v>42.441000000000003</v>
      </c>
      <c r="Q71" s="22">
        <f>+IF('Despacho por color'!J137="","",'Despacho por color'!J137)</f>
        <v>-8.4136996411299902E-2</v>
      </c>
    </row>
    <row r="72" spans="8:17" ht="12.95" customHeight="1" x14ac:dyDescent="0.25">
      <c r="H72" s="19" t="str">
        <f t="shared" si="2"/>
        <v>Jun</v>
      </c>
      <c r="I72" s="216">
        <f>+IF('Despacho por color'!H84="","",'Despacho por color'!H84)</f>
        <v>30.046600000000002</v>
      </c>
      <c r="J72" s="26">
        <f>+IF('Despacho por color'!I84="","",'Despacho por color'!I84)</f>
        <v>33.9099</v>
      </c>
      <c r="K72" s="35">
        <f>+IF('Despacho por color'!J84="","",'Despacho por color'!J84)</f>
        <v>0.12857694381394236</v>
      </c>
      <c r="L72" s="216">
        <f>+IF('Despacho por color'!H102="","",'Despacho por color'!H102)</f>
        <v>23.493200000000002</v>
      </c>
      <c r="M72" s="26">
        <f>+IF('Despacho por color'!I102="","",'Despacho por color'!I102)</f>
        <v>15.392099999999999</v>
      </c>
      <c r="N72" s="35">
        <f>+IF('Despacho por color'!J102="","",'Despacho por color'!J102)</f>
        <v>-0.34482743942928173</v>
      </c>
      <c r="O72" s="216">
        <f>+IF('Despacho por color'!H138="","",'Despacho por color'!H138)</f>
        <v>54.208500000000001</v>
      </c>
      <c r="P72" s="26">
        <f>+IF('Despacho por color'!I138="","",'Despacho por color'!I138)</f>
        <v>49.838500000000003</v>
      </c>
      <c r="Q72" s="22">
        <f>+IF('Despacho por color'!J138="","",'Despacho por color'!J138)</f>
        <v>-8.0614663751994553E-2</v>
      </c>
    </row>
    <row r="73" spans="8:17" ht="12.95" customHeight="1" x14ac:dyDescent="0.25">
      <c r="H73" s="19" t="str">
        <f t="shared" si="2"/>
        <v>Jul</v>
      </c>
      <c r="I73" s="216">
        <f>+IF('Despacho por color'!H85="","",'Despacho por color'!H85)</f>
        <v>37.365699999999997</v>
      </c>
      <c r="J73" s="26">
        <f>+IF('Despacho por color'!I85="","",'Despacho por color'!I85)</f>
        <v>38.135300000000001</v>
      </c>
      <c r="K73" s="35">
        <f>+IF('Despacho por color'!J85="","",'Despacho por color'!J85)</f>
        <v>2.0596429345629996E-2</v>
      </c>
      <c r="L73" s="216">
        <f>+IF('Despacho por color'!H103="","",'Despacho por color'!H103)</f>
        <v>21.254999999999999</v>
      </c>
      <c r="M73" s="26">
        <f>+IF('Despacho por color'!I103="","",'Despacho por color'!I103)</f>
        <v>16.636600000000001</v>
      </c>
      <c r="N73" s="35">
        <f>+IF('Despacho por color'!J103="","",'Despacho por color'!J103)</f>
        <v>-0.2172853446247941</v>
      </c>
      <c r="O73" s="216">
        <f>+IF('Despacho por color'!H139="","",'Despacho por color'!H139)</f>
        <v>59.241</v>
      </c>
      <c r="P73" s="26">
        <f>+IF('Despacho por color'!I139="","",'Despacho por color'!I139)</f>
        <v>55.4208</v>
      </c>
      <c r="Q73" s="22">
        <f>+IF('Despacho por color'!J139="","",'Despacho por color'!J139)</f>
        <v>-6.4485744670076506E-2</v>
      </c>
    </row>
    <row r="74" spans="8:17" ht="12.95" customHeight="1" x14ac:dyDescent="0.25">
      <c r="H74" s="19" t="str">
        <f t="shared" si="2"/>
        <v>Ago</v>
      </c>
      <c r="I74" s="216">
        <f>+IF('Despacho por color'!H86="","",'Despacho por color'!H86)</f>
        <v>37.170099999999998</v>
      </c>
      <c r="J74" s="26">
        <f>+IF('Despacho por color'!I86="","",'Despacho por color'!I86)</f>
        <v>38.435099999999998</v>
      </c>
      <c r="K74" s="35">
        <f>+IF('Despacho por color'!J86="","",'Despacho por color'!J86)</f>
        <v>3.4032730608742012E-2</v>
      </c>
      <c r="L74" s="216">
        <f>+IF('Despacho por color'!H104="","",'Despacho por color'!H104)</f>
        <v>23.7896</v>
      </c>
      <c r="M74" s="26">
        <f>+IF('Despacho por color'!I104="","",'Despacho por color'!I104)</f>
        <v>20.3569</v>
      </c>
      <c r="N74" s="35">
        <f>+IF('Despacho por color'!J104="","",'Despacho por color'!J104)</f>
        <v>-0.14429414534082119</v>
      </c>
      <c r="O74" s="216">
        <f>+IF('Despacho por color'!H140="","",'Despacho por color'!H140)</f>
        <v>61.896700000000003</v>
      </c>
      <c r="P74" s="26">
        <f>+IF('Despacho por color'!I140="","",'Despacho por color'!I140)</f>
        <v>59.508000000000003</v>
      </c>
      <c r="Q74" s="22">
        <f>+IF('Despacho por color'!J140="","",'Despacho por color'!J140)</f>
        <v>-3.8591718136831155E-2</v>
      </c>
    </row>
    <row r="75" spans="8:17" ht="12.95" customHeight="1" x14ac:dyDescent="0.25">
      <c r="H75" s="19" t="str">
        <f t="shared" si="2"/>
        <v>Sep</v>
      </c>
      <c r="I75" s="216">
        <f>+IF('Despacho por color'!H87="","",'Despacho por color'!H87)</f>
        <v>33.622199999999999</v>
      </c>
      <c r="J75" s="26">
        <f>+IF('Despacho por color'!I87="","",'Despacho por color'!I87)</f>
        <v>32.1828</v>
      </c>
      <c r="K75" s="35">
        <f>+IF('Despacho por color'!J87="","",'Despacho por color'!J87)</f>
        <v>-4.2810999875082523E-2</v>
      </c>
      <c r="L75" s="216">
        <f>+IF('Despacho por color'!H105="","",'Despacho por color'!H105)</f>
        <v>21.232099999999999</v>
      </c>
      <c r="M75" s="26">
        <f>+IF('Despacho por color'!I105="","",'Despacho por color'!I105)</f>
        <v>18.820699999999999</v>
      </c>
      <c r="N75" s="35">
        <f>+IF('Despacho por color'!J105="","",'Despacho por color'!J105)</f>
        <v>-0.11357331587549047</v>
      </c>
      <c r="O75" s="216">
        <f>+IF('Despacho por color'!H141="","",'Despacho por color'!H141)</f>
        <v>55.721299999999999</v>
      </c>
      <c r="P75" s="26">
        <f>+IF('Despacho por color'!I141="","",'Despacho por color'!I141)</f>
        <v>51.672699999999999</v>
      </c>
      <c r="Q75" s="22">
        <f>+IF('Despacho por color'!J141="","",'Despacho por color'!J141)</f>
        <v>-7.2658032027249964E-2</v>
      </c>
    </row>
    <row r="76" spans="8:17" ht="12.95" customHeight="1" x14ac:dyDescent="0.25">
      <c r="H76" s="19" t="str">
        <f t="shared" si="2"/>
        <v>Oct</v>
      </c>
      <c r="I76" s="216">
        <f>+IF('Despacho por color'!H88="","",'Despacho por color'!H88)</f>
        <v>34.447299999999998</v>
      </c>
      <c r="J76" s="26">
        <f>+IF('Despacho por color'!I88="","",'Despacho por color'!I88)</f>
        <v>33.603900000000003</v>
      </c>
      <c r="K76" s="35">
        <f>+IF('Despacho por color'!J88="","",'Despacho por color'!J88)</f>
        <v>-2.4483776667547086E-2</v>
      </c>
      <c r="L76" s="216">
        <f>+IF('Despacho por color'!H106="","",'Despacho por color'!H106)</f>
        <v>20.396000000000001</v>
      </c>
      <c r="M76" s="26">
        <f>+IF('Despacho por color'!I106="","",'Despacho por color'!I106)</f>
        <v>19.0654</v>
      </c>
      <c r="N76" s="35">
        <f>+IF('Despacho por color'!J106="","",'Despacho por color'!J106)</f>
        <v>-6.5238282016081617E-2</v>
      </c>
      <c r="O76" s="216">
        <f>+IF('Despacho por color'!H142="","",'Despacho por color'!H142)</f>
        <v>55.698999999999998</v>
      </c>
      <c r="P76" s="26">
        <f>+IF('Despacho por color'!I142="","",'Despacho por color'!I142)</f>
        <v>53.628300000000003</v>
      </c>
      <c r="Q76" s="22">
        <f>+IF('Despacho por color'!J142="","",'Despacho por color'!J142)</f>
        <v>-3.7176609992997989E-2</v>
      </c>
    </row>
    <row r="77" spans="8:17" ht="12.95" customHeight="1" x14ac:dyDescent="0.25">
      <c r="H77" s="19" t="str">
        <f t="shared" si="2"/>
        <v>Nov</v>
      </c>
      <c r="I77" s="216">
        <f>+IF('Despacho por color'!H89="","",'Despacho por color'!H89)</f>
        <v>30.3368</v>
      </c>
      <c r="J77" s="26">
        <f>+IF('Despacho por color'!I89="","",'Despacho por color'!I89)</f>
        <v>29.0871</v>
      </c>
      <c r="K77" s="35">
        <f>+IF('Despacho por color'!J89="","",'Despacho por color'!J89)</f>
        <v>-4.1194193191107842E-2</v>
      </c>
      <c r="L77" s="216">
        <f>+IF('Despacho por color'!H107="","",'Despacho por color'!H107)</f>
        <v>20.487300000000001</v>
      </c>
      <c r="M77" s="26">
        <f>+IF('Despacho por color'!I107="","",'Despacho por color'!I107)</f>
        <v>19.309200000000001</v>
      </c>
      <c r="N77" s="35">
        <f>+IF('Despacho por color'!J107="","",'Despacho por color'!J107)</f>
        <v>-5.7503917060813259E-2</v>
      </c>
      <c r="O77" s="216">
        <f>+IF('Despacho por color'!H143="","",'Despacho por color'!H143)</f>
        <v>51.727200000000003</v>
      </c>
      <c r="P77" s="26">
        <f>+IF('Despacho por color'!I143="","",'Despacho por color'!I143)</f>
        <v>49.159500000000001</v>
      </c>
      <c r="Q77" s="22">
        <f>+IF('Despacho por color'!J143="","",'Despacho por color'!J143)</f>
        <v>-4.9639261355727826E-2</v>
      </c>
    </row>
    <row r="78" spans="8:17" ht="12.95" customHeight="1" thickBot="1" x14ac:dyDescent="0.3">
      <c r="H78" s="23" t="str">
        <f t="shared" si="2"/>
        <v>Dic</v>
      </c>
      <c r="I78" s="217">
        <f>+IF('Despacho por color'!H90="","",'Despacho por color'!H90)</f>
        <v>24.1372</v>
      </c>
      <c r="J78" s="184" t="str">
        <f>+IF('Despacho por color'!I90="","",'Despacho por color'!I90)</f>
        <v/>
      </c>
      <c r="K78" s="36" t="str">
        <f>+IF('Despacho por color'!J90="","",'Despacho por color'!J90)</f>
        <v/>
      </c>
      <c r="L78" s="217">
        <f>+IF('Despacho por color'!H108="","",'Despacho por color'!H108)</f>
        <v>13.2577</v>
      </c>
      <c r="M78" s="184" t="str">
        <f>+IF('Despacho por color'!I108="","",'Despacho por color'!I108)</f>
        <v/>
      </c>
      <c r="N78" s="36" t="str">
        <f>+IF('Despacho por color'!J108="","",'Despacho por color'!J108)</f>
        <v/>
      </c>
      <c r="O78" s="217">
        <f>+IF('Despacho por color'!H144="","",'Despacho por color'!H144)</f>
        <v>37.965200000000003</v>
      </c>
      <c r="P78" s="184" t="str">
        <f>+IF('Despacho por color'!I144="","",'Despacho por color'!I144)</f>
        <v/>
      </c>
      <c r="Q78" s="29" t="str">
        <f>+IF('Despacho por color'!J144="","",'Despacho por color'!J144)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281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11">
        <f>+IF('Despacho por variedad'!H7="","",'Despacho por variedad'!H7)</f>
        <v>8.0648999999999997</v>
      </c>
      <c r="P81" s="211">
        <f>+IF('Despacho por variedad'!I7="","",'Despacho por variedad'!I7)</f>
        <v>8.0344999999999995</v>
      </c>
      <c r="Q81" s="22">
        <f>+IF('Despacho por variedad'!J7="","",'Despacho por variedad'!J7)</f>
        <v>-3.7694205755806065E-3</v>
      </c>
    </row>
    <row r="82" spans="14:17" ht="12.95" customHeight="1" x14ac:dyDescent="0.25">
      <c r="N82" s="27" t="str">
        <f t="shared" si="3"/>
        <v>Feb</v>
      </c>
      <c r="O82" s="211">
        <f>+IF('Despacho por variedad'!H8="","",'Despacho por variedad'!H8)</f>
        <v>9.6143000000000001</v>
      </c>
      <c r="P82" s="211">
        <f>+IF('Despacho por variedad'!I8="","",'Despacho por variedad'!I8)</f>
        <v>7.7477999999999998</v>
      </c>
      <c r="Q82" s="22">
        <f>+IF('Despacho por variedad'!J8="","",'Despacho por variedad'!J8)</f>
        <v>-0.19413789875497955</v>
      </c>
    </row>
    <row r="83" spans="14:17" ht="12.95" customHeight="1" x14ac:dyDescent="0.25">
      <c r="N83" s="27" t="str">
        <f t="shared" si="3"/>
        <v>Mar</v>
      </c>
      <c r="O83" s="211">
        <f>+IF('Despacho por variedad'!H9="","",'Despacho por variedad'!H9)</f>
        <v>10.298999999999999</v>
      </c>
      <c r="P83" s="211">
        <f>+IF('Despacho por variedad'!I9="","",'Despacho por variedad'!I9)</f>
        <v>9.1293000000000006</v>
      </c>
      <c r="Q83" s="22">
        <f>+IF('Despacho por variedad'!J9="","",'Despacho por variedad'!J9)</f>
        <v>-0.11357413341101064</v>
      </c>
    </row>
    <row r="84" spans="14:17" ht="12.95" customHeight="1" x14ac:dyDescent="0.25">
      <c r="N84" s="27" t="str">
        <f t="shared" si="3"/>
        <v>Abr</v>
      </c>
      <c r="O84" s="211">
        <f>+IF('Despacho por variedad'!H10="","",'Despacho por variedad'!H10)</f>
        <v>11.2521</v>
      </c>
      <c r="P84" s="211">
        <f>+IF('Despacho por variedad'!I10="","",'Despacho por variedad'!I10)</f>
        <v>9.2568999999999999</v>
      </c>
      <c r="Q84" s="22">
        <f>+IF('Despacho por variedad'!J10="","",'Despacho por variedad'!J10)</f>
        <v>-0.17731801174891804</v>
      </c>
    </row>
    <row r="85" spans="14:17" ht="12.95" customHeight="1" x14ac:dyDescent="0.25">
      <c r="N85" s="27" t="str">
        <f t="shared" si="3"/>
        <v>May</v>
      </c>
      <c r="O85" s="211">
        <f>+IF('Despacho por variedad'!H11="","",'Despacho por variedad'!H11)</f>
        <v>10.296900000000001</v>
      </c>
      <c r="P85" s="211">
        <f>+IF('Despacho por variedad'!I11="","",'Despacho por variedad'!I11)</f>
        <v>12.3367</v>
      </c>
      <c r="Q85" s="22">
        <f>+IF('Despacho por variedad'!J11="","",'Despacho por variedad'!J11)</f>
        <v>0.19809845681710025</v>
      </c>
    </row>
    <row r="86" spans="14:17" ht="12.95" customHeight="1" x14ac:dyDescent="0.25">
      <c r="N86" s="27" t="str">
        <f t="shared" si="3"/>
        <v>Jun</v>
      </c>
      <c r="O86" s="211">
        <f>+IF('Despacho por variedad'!H12="","",'Despacho por variedad'!H12)</f>
        <v>11.76</v>
      </c>
      <c r="P86" s="211">
        <f>+IF('Despacho por variedad'!I12="","",'Despacho por variedad'!I12)</f>
        <v>9.7812000000000001</v>
      </c>
      <c r="Q86" s="22">
        <f>+IF('Despacho por variedad'!J12="","",'Despacho por variedad'!J12)</f>
        <v>-0.16826530612244894</v>
      </c>
    </row>
    <row r="87" spans="14:17" ht="12.95" customHeight="1" x14ac:dyDescent="0.25">
      <c r="N87" s="27" t="str">
        <f t="shared" si="3"/>
        <v>Jul</v>
      </c>
      <c r="O87" s="211">
        <f>+IF('Despacho por variedad'!H13="","",'Despacho por variedad'!H13)</f>
        <v>13.024699999999999</v>
      </c>
      <c r="P87" s="211">
        <f>+IF('Despacho por variedad'!I13="","",'Despacho por variedad'!I13)</f>
        <v>10.9559</v>
      </c>
      <c r="Q87" s="22">
        <f>+IF('Despacho por variedad'!J13="","",'Despacho por variedad'!J13)</f>
        <v>-0.15883667186192385</v>
      </c>
    </row>
    <row r="88" spans="14:17" ht="12.95" customHeight="1" x14ac:dyDescent="0.25">
      <c r="N88" s="27" t="str">
        <f t="shared" si="3"/>
        <v>Ago</v>
      </c>
      <c r="O88" s="211">
        <f>+IF('Despacho por variedad'!H14="","",'Despacho por variedad'!H14)</f>
        <v>14.3409</v>
      </c>
      <c r="P88" s="211">
        <f>+IF('Despacho por variedad'!I14="","",'Despacho por variedad'!I14)</f>
        <v>13.148300000000001</v>
      </c>
      <c r="Q88" s="22">
        <f>+IF('Despacho por variedad'!J14="","",'Despacho por variedad'!J14)</f>
        <v>-8.3160750022662322E-2</v>
      </c>
    </row>
    <row r="89" spans="14:17" ht="12.95" customHeight="1" x14ac:dyDescent="0.25">
      <c r="N89" s="27" t="str">
        <f t="shared" si="3"/>
        <v>Sep</v>
      </c>
      <c r="O89" s="211">
        <f>+IF('Despacho por variedad'!H15="","",'Despacho por variedad'!H15)</f>
        <v>13.2438</v>
      </c>
      <c r="P89" s="211">
        <f>+IF('Despacho por variedad'!I15="","",'Despacho por variedad'!I15)</f>
        <v>11.8109</v>
      </c>
      <c r="Q89" s="22">
        <f>+IF('Despacho por variedad'!J15="","",'Despacho por variedad'!J15)</f>
        <v>-0.10819402286352864</v>
      </c>
    </row>
    <row r="90" spans="14:17" ht="12.95" customHeight="1" x14ac:dyDescent="0.25">
      <c r="N90" s="27" t="str">
        <f t="shared" si="3"/>
        <v>Oct</v>
      </c>
      <c r="O90" s="211">
        <f>+IF('Despacho por variedad'!H16="","",'Despacho por variedad'!H16)</f>
        <v>12.9209</v>
      </c>
      <c r="P90" s="211">
        <f>+IF('Despacho por variedad'!I16="","",'Despacho por variedad'!I16)</f>
        <v>13.3369</v>
      </c>
      <c r="Q90" s="22">
        <f>+IF('Despacho por variedad'!J16="","",'Despacho por variedad'!J16)</f>
        <v>3.2195899666431993E-2</v>
      </c>
    </row>
    <row r="91" spans="14:17" ht="12.95" customHeight="1" x14ac:dyDescent="0.25">
      <c r="N91" s="27" t="str">
        <f t="shared" si="3"/>
        <v>Nov</v>
      </c>
      <c r="O91" s="211">
        <f>+IF('Despacho por variedad'!H17="","",'Despacho por variedad'!H17)</f>
        <v>12.794600000000001</v>
      </c>
      <c r="P91" s="211" t="str">
        <f>+IF('Despacho por variedad'!I17="","",'Despacho por variedad'!I17)</f>
        <v/>
      </c>
      <c r="Q91" s="22" t="str">
        <f>+IF('Despacho por variedad'!J17="","",'Despacho por variedad'!J17)</f>
        <v/>
      </c>
    </row>
    <row r="92" spans="14:17" ht="12.95" customHeight="1" thickBot="1" x14ac:dyDescent="0.3">
      <c r="N92" s="28" t="str">
        <f t="shared" si="3"/>
        <v>Dic</v>
      </c>
      <c r="O92" s="215">
        <f>+IF('Despacho por variedad'!H18="","",'Despacho por variedad'!H18)</f>
        <v>7.7430000000000003</v>
      </c>
      <c r="P92" s="215" t="str">
        <f>+IF('Despacho por variedad'!I18="","",'Despacho por variedad'!I18)</f>
        <v/>
      </c>
      <c r="Q92" s="29" t="str">
        <f>+IF('Despacho por variedad'!J18="","",'Despacho por variedad'!J18)</f>
        <v/>
      </c>
    </row>
    <row r="93" spans="14:17" ht="8.1" customHeight="1" thickBot="1" x14ac:dyDescent="0.3">
      <c r="N93" s="214"/>
      <c r="O93" s="212"/>
    </row>
    <row r="94" spans="14:17" ht="38.25" x14ac:dyDescent="0.25">
      <c r="N94" s="15"/>
      <c r="O94" s="16" t="s">
        <v>276</v>
      </c>
      <c r="P94" s="16" t="s">
        <v>281</v>
      </c>
      <c r="Q94" s="17" t="s">
        <v>16</v>
      </c>
    </row>
    <row r="95" spans="14:17" ht="12.95" customHeight="1" x14ac:dyDescent="0.25">
      <c r="N95" s="27" t="str">
        <f>+N81</f>
        <v>Ene</v>
      </c>
      <c r="O95" s="211">
        <f>+IF('Despacho por variedad'!H25="","",'Despacho por variedad'!H25)</f>
        <v>2.1692</v>
      </c>
      <c r="P95" s="211">
        <f>+IF('Despacho por variedad'!I25="","",'Despacho por variedad'!I25)</f>
        <v>1.7834000000000001</v>
      </c>
      <c r="Q95" s="22">
        <f>+IF('Despacho por variedad'!J25="","",'Despacho por variedad'!J25)</f>
        <v>-0.17785358657569605</v>
      </c>
    </row>
    <row r="96" spans="14:17" ht="12.95" customHeight="1" x14ac:dyDescent="0.25">
      <c r="N96" s="27" t="str">
        <f t="shared" ref="N96:N106" si="4">+N82</f>
        <v>Feb</v>
      </c>
      <c r="O96" s="211">
        <f>+IF('Despacho por variedad'!H26="","",'Despacho por variedad'!H26)</f>
        <v>2.9237000000000002</v>
      </c>
      <c r="P96" s="211">
        <f>+IF('Despacho por variedad'!I26="","",'Despacho por variedad'!I26)</f>
        <v>1.5004999999999999</v>
      </c>
      <c r="Q96" s="22">
        <f>+IF('Despacho por variedad'!J26="","",'Despacho por variedad'!J26)</f>
        <v>-0.48678044943051613</v>
      </c>
    </row>
    <row r="97" spans="14:17" ht="12.95" customHeight="1" x14ac:dyDescent="0.25">
      <c r="N97" s="27" t="str">
        <f t="shared" si="4"/>
        <v>Mar</v>
      </c>
      <c r="O97" s="211">
        <f>+IF('Despacho por variedad'!H27="","",'Despacho por variedad'!H27)</f>
        <v>3.2984</v>
      </c>
      <c r="P97" s="211">
        <f>+IF('Despacho por variedad'!I27="","",'Despacho por variedad'!I27)</f>
        <v>2.0158999999999998</v>
      </c>
      <c r="Q97" s="22">
        <f>+IF('Despacho por variedad'!J27="","",'Despacho por variedad'!J27)</f>
        <v>-0.38882488479262678</v>
      </c>
    </row>
    <row r="98" spans="14:17" ht="12.95" customHeight="1" x14ac:dyDescent="0.25">
      <c r="N98" s="27" t="str">
        <f t="shared" si="4"/>
        <v>Abr</v>
      </c>
      <c r="O98" s="211">
        <f>+IF('Despacho por variedad'!H28="","",'Despacho por variedad'!H28)</f>
        <v>3.6480999999999999</v>
      </c>
      <c r="P98" s="211">
        <f>+IF('Despacho por variedad'!I28="","",'Despacho por variedad'!I28)</f>
        <v>1.9770000000000001</v>
      </c>
      <c r="Q98" s="22">
        <f>+IF('Despacho por variedad'!J28="","",'Despacho por variedad'!J28)</f>
        <v>-0.4580740659521394</v>
      </c>
    </row>
    <row r="99" spans="14:17" ht="12.95" customHeight="1" x14ac:dyDescent="0.25">
      <c r="N99" s="27" t="str">
        <f t="shared" si="4"/>
        <v>May</v>
      </c>
      <c r="O99" s="211">
        <f>+IF('Despacho por variedad'!H29="","",'Despacho por variedad'!H29)</f>
        <v>2.2772999999999999</v>
      </c>
      <c r="P99" s="211">
        <f>+IF('Despacho por variedad'!I29="","",'Despacho por variedad'!I29)</f>
        <v>2.4653</v>
      </c>
      <c r="Q99" s="22">
        <f>+IF('Despacho por variedad'!J29="","",'Despacho por variedad'!J29)</f>
        <v>8.2553901550081354E-2</v>
      </c>
    </row>
    <row r="100" spans="14:17" ht="12.95" customHeight="1" x14ac:dyDescent="0.25">
      <c r="N100" s="27" t="str">
        <f t="shared" si="4"/>
        <v>Jun</v>
      </c>
      <c r="O100" s="211">
        <f>+IF('Despacho por variedad'!H30="","",'Despacho por variedad'!H30)</f>
        <v>3.0608</v>
      </c>
      <c r="P100" s="211">
        <f>+IF('Despacho por variedad'!I30="","",'Despacho por variedad'!I30)</f>
        <v>1.7739</v>
      </c>
      <c r="Q100" s="22">
        <f>+IF('Despacho por variedad'!J30="","",'Despacho por variedad'!J30)</f>
        <v>-0.42044563512807109</v>
      </c>
    </row>
    <row r="101" spans="14:17" ht="12.95" customHeight="1" x14ac:dyDescent="0.25">
      <c r="N101" s="27" t="str">
        <f t="shared" si="4"/>
        <v>Jul</v>
      </c>
      <c r="O101" s="211">
        <f>+IF('Despacho por variedad'!H31="","",'Despacho por variedad'!H31)</f>
        <v>3.2094999999999998</v>
      </c>
      <c r="P101" s="211">
        <f>+IF('Despacho por variedad'!I31="","",'Despacho por variedad'!I31)</f>
        <v>2.0933999999999999</v>
      </c>
      <c r="Q101" s="22">
        <f>+IF('Despacho por variedad'!J31="","",'Despacho por variedad'!J31)</f>
        <v>-0.34774887054058268</v>
      </c>
    </row>
    <row r="102" spans="14:17" ht="12.95" customHeight="1" x14ac:dyDescent="0.25">
      <c r="N102" s="27" t="str">
        <f t="shared" si="4"/>
        <v>Ago</v>
      </c>
      <c r="O102" s="211">
        <f>+IF('Despacho por variedad'!H32="","",'Despacho por variedad'!H32)</f>
        <v>3.1926000000000001</v>
      </c>
      <c r="P102" s="211">
        <f>+IF('Despacho por variedad'!I32="","",'Despacho por variedad'!I32)</f>
        <v>2.4380000000000002</v>
      </c>
      <c r="Q102" s="22">
        <f>+IF('Despacho por variedad'!J32="","",'Despacho por variedad'!J32)</f>
        <v>-0.23635908037336339</v>
      </c>
    </row>
    <row r="103" spans="14:17" ht="12.95" customHeight="1" x14ac:dyDescent="0.25">
      <c r="N103" s="27" t="str">
        <f t="shared" si="4"/>
        <v>Sep</v>
      </c>
      <c r="O103" s="211">
        <f>+IF('Despacho por variedad'!H33="","",'Despacho por variedad'!H33)</f>
        <v>2.7608000000000001</v>
      </c>
      <c r="P103" s="211">
        <f>+IF('Despacho por variedad'!I33="","",'Despacho por variedad'!I33)</f>
        <v>2.2984</v>
      </c>
      <c r="Q103" s="22">
        <f>+IF('Despacho por variedad'!J33="","",'Despacho por variedad'!J33)</f>
        <v>-0.16748768472906406</v>
      </c>
    </row>
    <row r="104" spans="14:17" ht="12.95" customHeight="1" x14ac:dyDescent="0.25">
      <c r="N104" s="27" t="str">
        <f t="shared" si="4"/>
        <v>Oct</v>
      </c>
      <c r="O104" s="211">
        <f>+IF('Despacho por variedad'!H34="","",'Despacho por variedad'!H34)</f>
        <v>3.6869999999999998</v>
      </c>
      <c r="P104" s="211">
        <f>+IF('Despacho por variedad'!I34="","",'Despacho por variedad'!I34)</f>
        <v>2.6983000000000001</v>
      </c>
      <c r="Q104" s="22">
        <f>+IF('Despacho por variedad'!J34="","",'Despacho por variedad'!J34)</f>
        <v>-0.26815839435855704</v>
      </c>
    </row>
    <row r="105" spans="14:17" ht="12.95" customHeight="1" x14ac:dyDescent="0.25">
      <c r="N105" s="27" t="str">
        <f t="shared" si="4"/>
        <v>Nov</v>
      </c>
      <c r="O105" s="211">
        <f>+IF('Despacho por variedad'!H35="","",'Despacho por variedad'!H35)</f>
        <v>2.9384000000000001</v>
      </c>
      <c r="P105" s="211" t="str">
        <f>+IF('Despacho por variedad'!I35="","",'Despacho por variedad'!I35)</f>
        <v/>
      </c>
      <c r="Q105" s="22" t="str">
        <f>+IF('Despacho por variedad'!J35="","",'Despacho por variedad'!J35)</f>
        <v/>
      </c>
    </row>
    <row r="106" spans="14:17" ht="12.95" customHeight="1" thickBot="1" x14ac:dyDescent="0.3">
      <c r="N106" s="28" t="str">
        <f t="shared" si="4"/>
        <v>Dic</v>
      </c>
      <c r="O106" s="215">
        <f>+IF('Despacho por variedad'!H36="","",'Despacho por variedad'!H36)</f>
        <v>2.2530000000000001</v>
      </c>
      <c r="P106" s="215" t="str">
        <f>+IF('Despacho por variedad'!I36="","",'Despacho por variedad'!I36)</f>
        <v/>
      </c>
      <c r="Q106" s="29" t="str">
        <f>+IF('Despacho por variedad'!J36="","",'Despacho por variedad'!J36)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281</v>
      </c>
      <c r="Q108" s="17" t="s">
        <v>16</v>
      </c>
    </row>
    <row r="109" spans="14:17" ht="12.95" customHeight="1" x14ac:dyDescent="0.25">
      <c r="N109" s="27" t="str">
        <f>+N95</f>
        <v>Ene</v>
      </c>
      <c r="O109" s="211">
        <f>+IF('Despacho por variedad'!H43="","",'Despacho por variedad'!H43)</f>
        <v>1.1982999999999999</v>
      </c>
      <c r="P109" s="211">
        <f>+IF('Despacho por variedad'!I43="","",'Despacho por variedad'!I43)</f>
        <v>0.58489999999999998</v>
      </c>
      <c r="Q109" s="22">
        <f>+IF('Despacho por variedad'!J43="","",'Despacho por variedad'!J43)</f>
        <v>-0.51189184678294253</v>
      </c>
    </row>
    <row r="110" spans="14:17" ht="12.95" customHeight="1" x14ac:dyDescent="0.25">
      <c r="N110" s="27" t="str">
        <f t="shared" ref="N110:N120" si="5">+N96</f>
        <v>Feb</v>
      </c>
      <c r="O110" s="211">
        <f>+IF('Despacho por variedad'!H44="","",'Despacho por variedad'!H44)</f>
        <v>0.80649999999999999</v>
      </c>
      <c r="P110" s="211">
        <f>+IF('Despacho por variedad'!I44="","",'Despacho por variedad'!I44)</f>
        <v>0.4602</v>
      </c>
      <c r="Q110" s="22">
        <f>+IF('Despacho por variedad'!J44="","",'Despacho por variedad'!J44)</f>
        <v>-0.42938623682579047</v>
      </c>
    </row>
    <row r="111" spans="14:17" ht="12.95" customHeight="1" x14ac:dyDescent="0.25">
      <c r="N111" s="27" t="str">
        <f t="shared" si="5"/>
        <v>Mar</v>
      </c>
      <c r="O111" s="211">
        <f>+IF('Despacho por variedad'!H45="","",'Despacho por variedad'!H45)</f>
        <v>1.6115999999999999</v>
      </c>
      <c r="P111" s="211">
        <f>+IF('Despacho por variedad'!I45="","",'Despacho por variedad'!I45)</f>
        <v>0.60219999999999996</v>
      </c>
      <c r="Q111" s="22">
        <f>+IF('Despacho por variedad'!J45="","",'Despacho por variedad'!J45)</f>
        <v>-0.62633407793497153</v>
      </c>
    </row>
    <row r="112" spans="14:17" ht="12.95" customHeight="1" x14ac:dyDescent="0.25">
      <c r="N112" s="27" t="str">
        <f t="shared" si="5"/>
        <v>Abr</v>
      </c>
      <c r="O112" s="211">
        <f>+IF('Despacho por variedad'!H46="","",'Despacho por variedad'!H46)</f>
        <v>0.7056</v>
      </c>
      <c r="P112" s="211">
        <f>+IF('Despacho por variedad'!I46="","",'Despacho por variedad'!I46)</f>
        <v>0.3528</v>
      </c>
      <c r="Q112" s="22">
        <f>+IF('Despacho por variedad'!J46="","",'Despacho por variedad'!J46)</f>
        <v>-0.5</v>
      </c>
    </row>
    <row r="113" spans="14:17" ht="12.95" customHeight="1" x14ac:dyDescent="0.25">
      <c r="N113" s="27" t="str">
        <f t="shared" si="5"/>
        <v>May</v>
      </c>
      <c r="O113" s="211">
        <f>+IF('Despacho por variedad'!H47="","",'Despacho por variedad'!H47)</f>
        <v>0.37630000000000002</v>
      </c>
      <c r="P113" s="211">
        <f>+IF('Despacho por variedad'!I47="","",'Despacho por variedad'!I47)</f>
        <v>0.3397</v>
      </c>
      <c r="Q113" s="22">
        <f>+IF('Despacho por variedad'!J47="","",'Despacho por variedad'!J47)</f>
        <v>-9.7262822216316769E-2</v>
      </c>
    </row>
    <row r="114" spans="14:17" ht="12.95" customHeight="1" x14ac:dyDescent="0.25">
      <c r="N114" s="27" t="str">
        <f t="shared" si="5"/>
        <v>Jun</v>
      </c>
      <c r="O114" s="211">
        <f>+IF('Despacho por variedad'!H48="","",'Despacho por variedad'!H48)</f>
        <v>0.318</v>
      </c>
      <c r="P114" s="211">
        <f>+IF('Despacho por variedad'!I48="","",'Despacho por variedad'!I48)</f>
        <v>0.36809999999999998</v>
      </c>
      <c r="Q114" s="22">
        <f>+IF('Despacho por variedad'!J48="","",'Despacho por variedad'!J48)</f>
        <v>0.15754716981132066</v>
      </c>
    </row>
    <row r="115" spans="14:17" ht="12.95" customHeight="1" x14ac:dyDescent="0.25">
      <c r="N115" s="27" t="str">
        <f t="shared" si="5"/>
        <v>Jul</v>
      </c>
      <c r="O115" s="211">
        <f>+IF('Despacho por variedad'!H49="","",'Despacho por variedad'!H49)</f>
        <v>0.71209999999999996</v>
      </c>
      <c r="P115" s="211">
        <f>+IF('Despacho por variedad'!I49="","",'Despacho por variedad'!I49)</f>
        <v>0.41589999999999999</v>
      </c>
      <c r="Q115" s="22">
        <f>+IF('Despacho por variedad'!J49="","",'Despacho por variedad'!J49)</f>
        <v>-0.41595281561578423</v>
      </c>
    </row>
    <row r="116" spans="14:17" ht="12.95" customHeight="1" x14ac:dyDescent="0.25">
      <c r="N116" s="27" t="str">
        <f t="shared" si="5"/>
        <v>Ago</v>
      </c>
      <c r="O116" s="211">
        <f>+IF('Despacho por variedad'!H50="","",'Despacho por variedad'!H50)</f>
        <v>0.72499999999999998</v>
      </c>
      <c r="P116" s="211">
        <f>+IF('Despacho por variedad'!I50="","",'Despacho por variedad'!I50)</f>
        <v>0.69979999999999998</v>
      </c>
      <c r="Q116" s="22">
        <f>+IF('Despacho por variedad'!J50="","",'Despacho por variedad'!J50)</f>
        <v>-3.4758620689655184E-2</v>
      </c>
    </row>
    <row r="117" spans="14:17" ht="12.95" customHeight="1" x14ac:dyDescent="0.25">
      <c r="N117" s="27" t="str">
        <f t="shared" si="5"/>
        <v>Sep</v>
      </c>
      <c r="O117" s="211">
        <f>+IF('Despacho por variedad'!H51="","",'Despacho por variedad'!H51)</f>
        <v>0.6825</v>
      </c>
      <c r="P117" s="211">
        <f>+IF('Despacho por variedad'!I51="","",'Despacho por variedad'!I51)</f>
        <v>0.57150000000000001</v>
      </c>
      <c r="Q117" s="22">
        <f>+IF('Despacho por variedad'!J51="","",'Despacho por variedad'!J51)</f>
        <v>-0.16263736263736261</v>
      </c>
    </row>
    <row r="118" spans="14:17" ht="12.95" customHeight="1" x14ac:dyDescent="0.25">
      <c r="N118" s="27" t="str">
        <f t="shared" si="5"/>
        <v>Oct</v>
      </c>
      <c r="O118" s="211">
        <f>+IF('Despacho por variedad'!H52="","",'Despacho por variedad'!H52)</f>
        <v>0.67390000000000005</v>
      </c>
      <c r="P118" s="211">
        <f>+IF('Despacho por variedad'!I52="","",'Despacho por variedad'!I52)</f>
        <v>0.28129999999999999</v>
      </c>
      <c r="Q118" s="22">
        <f>+IF('Despacho por variedad'!J52="","",'Despacho por variedad'!J52)</f>
        <v>-0.58257901765840625</v>
      </c>
    </row>
    <row r="119" spans="14:17" ht="12.95" customHeight="1" x14ac:dyDescent="0.25">
      <c r="N119" s="27" t="str">
        <f t="shared" si="5"/>
        <v>Nov</v>
      </c>
      <c r="O119" s="211">
        <f>+IF('Despacho por variedad'!H53="","",'Despacho por variedad'!H53)</f>
        <v>0.69730000000000003</v>
      </c>
      <c r="P119" s="211" t="str">
        <f>+IF('Despacho por variedad'!I53="","",'Despacho por variedad'!I53)</f>
        <v/>
      </c>
      <c r="Q119" s="22" t="str">
        <f>+IF('Despacho por variedad'!J53="","",'Despacho por variedad'!J53)</f>
        <v/>
      </c>
    </row>
    <row r="120" spans="14:17" ht="12.95" customHeight="1" thickBot="1" x14ac:dyDescent="0.3">
      <c r="N120" s="28" t="str">
        <f t="shared" si="5"/>
        <v>Dic</v>
      </c>
      <c r="O120" s="215">
        <f>+IF('Despacho por variedad'!H54="","",'Despacho por variedad'!H54)</f>
        <v>0.41970000000000002</v>
      </c>
      <c r="P120" s="215" t="str">
        <f>+IF('Despacho por variedad'!I54="","",'Despacho por variedad'!I54)</f>
        <v/>
      </c>
      <c r="Q120" s="29" t="str">
        <f>+IF('Despacho por variedad'!J54="","",'Despacho por variedad'!J54)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281</v>
      </c>
      <c r="Q122" s="17" t="s">
        <v>16</v>
      </c>
    </row>
    <row r="123" spans="14:17" ht="12.95" customHeight="1" x14ac:dyDescent="0.25">
      <c r="N123" s="27" t="str">
        <f>+N109</f>
        <v>Ene</v>
      </c>
      <c r="O123" s="211">
        <f>+IF('Despacho por variedad'!H61="","",'Despacho por variedad'!H61)</f>
        <v>0.5726</v>
      </c>
      <c r="P123" s="211">
        <f>+IF('Despacho por variedad'!I61="","",'Despacho por variedad'!I61)</f>
        <v>1.0055000000000001</v>
      </c>
      <c r="Q123" s="22">
        <f>+IF('Despacho por variedad'!J61="","",'Despacho por variedad'!J61)</f>
        <v>0.75602514844568636</v>
      </c>
    </row>
    <row r="124" spans="14:17" ht="12.95" customHeight="1" x14ac:dyDescent="0.25">
      <c r="N124" s="27" t="str">
        <f t="shared" ref="N124:N134" si="6">+N110</f>
        <v>Feb</v>
      </c>
      <c r="O124" s="211">
        <f>+IF('Despacho por variedad'!H62="","",'Despacho por variedad'!H62)</f>
        <v>0.43569999999999998</v>
      </c>
      <c r="P124" s="211">
        <f>+IF('Despacho por variedad'!I62="","",'Despacho por variedad'!I62)</f>
        <v>1.18</v>
      </c>
      <c r="Q124" s="22">
        <f>+IF('Despacho por variedad'!J62="","",'Despacho por variedad'!J62)</f>
        <v>1.7082855175579525</v>
      </c>
    </row>
    <row r="125" spans="14:17" ht="12.95" customHeight="1" x14ac:dyDescent="0.25">
      <c r="N125" s="27" t="str">
        <f t="shared" si="6"/>
        <v>Mar</v>
      </c>
      <c r="O125" s="211">
        <f>+IF('Despacho por variedad'!H63="","",'Despacho por variedad'!H63)</f>
        <v>0.84460000000000002</v>
      </c>
      <c r="P125" s="211">
        <f>+IF('Despacho por variedad'!I63="","",'Despacho por variedad'!I63)</f>
        <v>0.71650000000000003</v>
      </c>
      <c r="Q125" s="22">
        <f>+IF('Despacho por variedad'!J63="","",'Despacho por variedad'!J63)</f>
        <v>-0.15166942931565242</v>
      </c>
    </row>
    <row r="126" spans="14:17" ht="12.95" customHeight="1" x14ac:dyDescent="0.25">
      <c r="N126" s="27" t="str">
        <f t="shared" si="6"/>
        <v>Abr</v>
      </c>
      <c r="O126" s="211">
        <f>+IF('Despacho por variedad'!H64="","",'Despacho por variedad'!H64)</f>
        <v>0.61099999999999999</v>
      </c>
      <c r="P126" s="211">
        <f>+IF('Despacho por variedad'!I64="","",'Despacho por variedad'!I64)</f>
        <v>0.33739999999999998</v>
      </c>
      <c r="Q126" s="22">
        <f>+IF('Despacho por variedad'!J64="","",'Despacho por variedad'!J64)</f>
        <v>-0.4477905073649755</v>
      </c>
    </row>
    <row r="127" spans="14:17" ht="12.95" customHeight="1" x14ac:dyDescent="0.25">
      <c r="N127" s="27" t="str">
        <f t="shared" si="6"/>
        <v>May</v>
      </c>
      <c r="O127" s="211">
        <f>+IF('Despacho por variedad'!H65="","",'Despacho por variedad'!H65)</f>
        <v>1.5795999999999999</v>
      </c>
      <c r="P127" s="211">
        <f>+IF('Despacho por variedad'!I65="","",'Despacho por variedad'!I65)</f>
        <v>0.41639999999999999</v>
      </c>
      <c r="Q127" s="22">
        <f>+IF('Despacho por variedad'!J65="","",'Despacho por variedad'!J65)</f>
        <v>-0.73638895923018488</v>
      </c>
    </row>
    <row r="128" spans="14:17" ht="12.95" customHeight="1" x14ac:dyDescent="0.25">
      <c r="N128" s="27" t="str">
        <f t="shared" si="6"/>
        <v>Jun</v>
      </c>
      <c r="O128" s="211">
        <f>+IF('Despacho por variedad'!H66="","",'Despacho por variedad'!H66)</f>
        <v>4.0968</v>
      </c>
      <c r="P128" s="211">
        <f>+IF('Despacho por variedad'!I66="","",'Despacho por variedad'!I66)</f>
        <v>1.2967</v>
      </c>
      <c r="Q128" s="22">
        <f>+IF('Despacho por variedad'!J66="","",'Despacho por variedad'!J66)</f>
        <v>-0.6834846709627026</v>
      </c>
    </row>
    <row r="129" spans="14:17" ht="12.95" customHeight="1" x14ac:dyDescent="0.25">
      <c r="N129" s="27" t="str">
        <f t="shared" si="6"/>
        <v>Jul</v>
      </c>
      <c r="O129" s="211">
        <f>+IF('Despacho por variedad'!H67="","",'Despacho por variedad'!H67)</f>
        <v>0.60060000000000002</v>
      </c>
      <c r="P129" s="211">
        <f>+IF('Despacho por variedad'!I67="","",'Despacho por variedad'!I67)</f>
        <v>0.54969999999999997</v>
      </c>
      <c r="Q129" s="22">
        <f>+IF('Despacho por variedad'!J67="","",'Despacho por variedad'!J67)</f>
        <v>-8.4748584748584821E-2</v>
      </c>
    </row>
    <row r="130" spans="14:17" ht="12.95" customHeight="1" x14ac:dyDescent="0.25">
      <c r="N130" s="27" t="str">
        <f t="shared" si="6"/>
        <v>Ago</v>
      </c>
      <c r="O130" s="211">
        <f>+IF('Despacho por variedad'!H68="","",'Despacho por variedad'!H68)</f>
        <v>1.7798</v>
      </c>
      <c r="P130" s="211">
        <f>+IF('Despacho por variedad'!I68="","",'Despacho por variedad'!I68)</f>
        <v>0.94189999999999996</v>
      </c>
      <c r="Q130" s="22">
        <f>+IF('Despacho por variedad'!J68="","",'Despacho por variedad'!J68)</f>
        <v>-0.47078323407124401</v>
      </c>
    </row>
    <row r="131" spans="14:17" ht="12.95" customHeight="1" x14ac:dyDescent="0.25">
      <c r="N131" s="27" t="str">
        <f t="shared" si="6"/>
        <v>Sep</v>
      </c>
      <c r="O131" s="211">
        <f>+IF('Despacho por variedad'!H69="","",'Despacho por variedad'!H69)</f>
        <v>1.5279</v>
      </c>
      <c r="P131" s="211">
        <f>+IF('Despacho por variedad'!I69="","",'Despacho por variedad'!I69)</f>
        <v>0.75700000000000001</v>
      </c>
      <c r="Q131" s="22">
        <f>+IF('Despacho por variedad'!J69="","",'Despacho por variedad'!J69)</f>
        <v>-0.50454872701093012</v>
      </c>
    </row>
    <row r="132" spans="14:17" ht="12.95" customHeight="1" x14ac:dyDescent="0.25">
      <c r="N132" s="27" t="str">
        <f t="shared" si="6"/>
        <v>Oct</v>
      </c>
      <c r="O132" s="211">
        <f>+IF('Despacho por variedad'!H70="","",'Despacho por variedad'!H70)</f>
        <v>1.0055000000000001</v>
      </c>
      <c r="P132" s="211">
        <f>+IF('Despacho por variedad'!I70="","",'Despacho por variedad'!I70)</f>
        <v>0.91749999999999998</v>
      </c>
      <c r="Q132" s="22">
        <f>+IF('Despacho por variedad'!J70="","",'Despacho por variedad'!J70)</f>
        <v>-8.7518647439085107E-2</v>
      </c>
    </row>
    <row r="133" spans="14:17" ht="12.95" customHeight="1" x14ac:dyDescent="0.25">
      <c r="N133" s="27" t="str">
        <f t="shared" si="6"/>
        <v>Nov</v>
      </c>
      <c r="O133" s="211">
        <f>+IF('Despacho por variedad'!H71="","",'Despacho por variedad'!H71)</f>
        <v>1.18</v>
      </c>
      <c r="P133" s="211" t="str">
        <f>+IF('Despacho por variedad'!I71="","",'Despacho por variedad'!I71)</f>
        <v/>
      </c>
      <c r="Q133" s="22" t="str">
        <f>+IF('Despacho por variedad'!J71="","",'Despacho por variedad'!J71)</f>
        <v/>
      </c>
    </row>
    <row r="134" spans="14:17" ht="12.95" customHeight="1" thickBot="1" x14ac:dyDescent="0.3">
      <c r="N134" s="28" t="str">
        <f t="shared" si="6"/>
        <v>Dic</v>
      </c>
      <c r="O134" s="215">
        <f>+IF('Despacho por variedad'!H72="","",'Despacho por variedad'!H72)</f>
        <v>0.71650000000000003</v>
      </c>
      <c r="P134" s="215" t="str">
        <f>+IF('Despacho por variedad'!I72="","",'Despacho por variedad'!I72)</f>
        <v/>
      </c>
      <c r="Q134" s="29" t="str">
        <f>+IF('Despacho por variedad'!J72="","",'Despacho por variedad'!J72)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281</v>
      </c>
      <c r="Q136" s="17" t="s">
        <v>16</v>
      </c>
    </row>
    <row r="137" spans="14:17" ht="12.95" customHeight="1" x14ac:dyDescent="0.25">
      <c r="N137" s="27" t="str">
        <f>+N123</f>
        <v>Ene</v>
      </c>
      <c r="O137" s="211">
        <f>+IF('Despacho por variedad'!H79="","",'Despacho por variedad'!H79)</f>
        <v>0.25650000000000001</v>
      </c>
      <c r="P137" s="211">
        <f>+IF('Despacho por variedad'!I79="","",'Despacho por variedad'!I79)</f>
        <v>0.39979999999999999</v>
      </c>
      <c r="Q137" s="22">
        <f>+IF('Despacho por variedad'!J79="","",'Despacho por variedad'!J79)</f>
        <v>0.55867446393762177</v>
      </c>
    </row>
    <row r="138" spans="14:17" ht="12.95" customHeight="1" x14ac:dyDescent="0.25">
      <c r="N138" s="27" t="str">
        <f t="shared" ref="N138:N148" si="7">+N124</f>
        <v>Feb</v>
      </c>
      <c r="O138" s="211">
        <f>+IF('Despacho por variedad'!H80="","",'Despacho por variedad'!H80)</f>
        <v>0.14910000000000001</v>
      </c>
      <c r="P138" s="211">
        <f>+IF('Despacho por variedad'!I80="","",'Despacho por variedad'!I80)</f>
        <v>0.31769999999999998</v>
      </c>
      <c r="Q138" s="22">
        <f>+IF('Despacho por variedad'!J80="","",'Despacho por variedad'!J80)</f>
        <v>1.1307847082494966</v>
      </c>
    </row>
    <row r="139" spans="14:17" ht="12.95" customHeight="1" x14ac:dyDescent="0.25">
      <c r="N139" s="27" t="str">
        <f t="shared" si="7"/>
        <v>Mar</v>
      </c>
      <c r="O139" s="211">
        <f>+IF('Despacho por variedad'!H81="","",'Despacho por variedad'!H81)</f>
        <v>0.23069999999999999</v>
      </c>
      <c r="P139" s="211">
        <f>+IF('Despacho por variedad'!I81="","",'Despacho por variedad'!I81)</f>
        <v>0.28139999999999998</v>
      </c>
      <c r="Q139" s="22">
        <f>+IF('Despacho por variedad'!J81="","",'Despacho por variedad'!J81)</f>
        <v>0.21976592977893361</v>
      </c>
    </row>
    <row r="140" spans="14:17" ht="12.95" customHeight="1" x14ac:dyDescent="0.25">
      <c r="N140" s="27" t="str">
        <f t="shared" si="7"/>
        <v>Abr</v>
      </c>
      <c r="O140" s="211">
        <f>+IF('Despacho por variedad'!H82="","",'Despacho por variedad'!H82)</f>
        <v>0.33860000000000001</v>
      </c>
      <c r="P140" s="211">
        <f>+IF('Despacho por variedad'!I82="","",'Despacho por variedad'!I82)</f>
        <v>0.3508</v>
      </c>
      <c r="Q140" s="22">
        <f>+IF('Despacho por variedad'!J82="","",'Despacho por variedad'!J82)</f>
        <v>3.6030714707619538E-2</v>
      </c>
    </row>
    <row r="141" spans="14:17" ht="12.95" customHeight="1" x14ac:dyDescent="0.25">
      <c r="N141" s="27" t="str">
        <f t="shared" si="7"/>
        <v>May</v>
      </c>
      <c r="O141" s="211">
        <f>+IF('Despacho por variedad'!H83="","",'Despacho por variedad'!H83)</f>
        <v>0.23130000000000001</v>
      </c>
      <c r="P141" s="211">
        <f>+IF('Despacho por variedad'!I83="","",'Despacho por variedad'!I83)</f>
        <v>0.3755</v>
      </c>
      <c r="Q141" s="22">
        <f>+IF('Despacho por variedad'!J83="","",'Despacho por variedad'!J83)</f>
        <v>0.62343277129269348</v>
      </c>
    </row>
    <row r="142" spans="14:17" ht="12.95" customHeight="1" x14ac:dyDescent="0.25">
      <c r="N142" s="27" t="str">
        <f t="shared" si="7"/>
        <v>Jun</v>
      </c>
      <c r="O142" s="211">
        <f>+IF('Despacho por variedad'!H84="","",'Despacho por variedad'!H84)</f>
        <v>0.47270000000000001</v>
      </c>
      <c r="P142" s="211">
        <f>+IF('Despacho por variedad'!I84="","",'Despacho por variedad'!I84)</f>
        <v>0.191</v>
      </c>
      <c r="Q142" s="22">
        <f>+IF('Despacho por variedad'!J84="","",'Despacho por variedad'!J84)</f>
        <v>-0.59593822720541567</v>
      </c>
    </row>
    <row r="143" spans="14:17" ht="12.95" customHeight="1" x14ac:dyDescent="0.25">
      <c r="N143" s="27" t="str">
        <f t="shared" si="7"/>
        <v>Jul</v>
      </c>
      <c r="O143" s="211">
        <f>+IF('Despacho por variedad'!H85="","",'Despacho por variedad'!H85)</f>
        <v>0.52749999999999997</v>
      </c>
      <c r="P143" s="211">
        <f>+IF('Despacho por variedad'!I85="","",'Despacho por variedad'!I85)</f>
        <v>0.2596</v>
      </c>
      <c r="Q143" s="22">
        <f>+IF('Despacho por variedad'!J85="","",'Despacho por variedad'!J85)</f>
        <v>-0.50786729857819901</v>
      </c>
    </row>
    <row r="144" spans="14:17" ht="12.95" customHeight="1" x14ac:dyDescent="0.25">
      <c r="N144" s="27" t="str">
        <f t="shared" si="7"/>
        <v>Ago</v>
      </c>
      <c r="O144" s="211">
        <f>+IF('Despacho por variedad'!H86="","",'Despacho por variedad'!H86)</f>
        <v>0.43319999999999997</v>
      </c>
      <c r="P144" s="211">
        <f>+IF('Despacho por variedad'!I86="","",'Despacho por variedad'!I86)</f>
        <v>0.23519999999999999</v>
      </c>
      <c r="Q144" s="22">
        <f>+IF('Despacho por variedad'!J86="","",'Despacho por variedad'!J86)</f>
        <v>-0.45706371191135731</v>
      </c>
    </row>
    <row r="145" spans="14:17" ht="12.95" customHeight="1" x14ac:dyDescent="0.25">
      <c r="N145" s="27" t="str">
        <f t="shared" si="7"/>
        <v>Sep</v>
      </c>
      <c r="O145" s="211">
        <f>+IF('Despacho por variedad'!H87="","",'Despacho por variedad'!H87)</f>
        <v>0.41620000000000001</v>
      </c>
      <c r="P145" s="211">
        <f>+IF('Despacho por variedad'!I87="","",'Despacho por variedad'!I87)</f>
        <v>0.5726</v>
      </c>
      <c r="Q145" s="22">
        <f>+IF('Despacho por variedad'!J87="","",'Despacho por variedad'!J87)</f>
        <v>0.37578087457952902</v>
      </c>
    </row>
    <row r="146" spans="14:17" ht="12.95" customHeight="1" x14ac:dyDescent="0.25">
      <c r="N146" s="27" t="str">
        <f t="shared" si="7"/>
        <v>Oct</v>
      </c>
      <c r="O146" s="211">
        <f>+IF('Despacho por variedad'!H88="","",'Despacho por variedad'!H88)</f>
        <v>0.39979999999999999</v>
      </c>
      <c r="P146" s="211">
        <f>+IF('Despacho por variedad'!I88="","",'Despacho por variedad'!I88)</f>
        <v>0.45079999999999998</v>
      </c>
      <c r="Q146" s="22">
        <f>+IF('Despacho por variedad'!J88="","",'Despacho por variedad'!J88)</f>
        <v>0.12756378189094542</v>
      </c>
    </row>
    <row r="147" spans="14:17" ht="12.95" customHeight="1" x14ac:dyDescent="0.25">
      <c r="N147" s="27" t="str">
        <f t="shared" si="7"/>
        <v>Nov</v>
      </c>
      <c r="O147" s="211">
        <f>+IF('Despacho por variedad'!H89="","",'Despacho por variedad'!H89)</f>
        <v>0.31769999999999998</v>
      </c>
      <c r="P147" s="211" t="str">
        <f>+IF('Despacho por variedad'!I89="","",'Despacho por variedad'!I89)</f>
        <v/>
      </c>
      <c r="Q147" s="22" t="str">
        <f>+IF('Despacho por variedad'!J89="","",'Despacho por variedad'!J89)</f>
        <v/>
      </c>
    </row>
    <row r="148" spans="14:17" ht="12.95" customHeight="1" thickBot="1" x14ac:dyDescent="0.3">
      <c r="N148" s="28" t="str">
        <f t="shared" si="7"/>
        <v>Dic</v>
      </c>
      <c r="O148" s="215">
        <f>+IF('Despacho por variedad'!H90="","",'Despacho por variedad'!H90)</f>
        <v>0.28139999999999998</v>
      </c>
      <c r="P148" s="215" t="str">
        <f>+IF('Despacho por variedad'!I90="","",'Despacho por variedad'!I90)</f>
        <v/>
      </c>
      <c r="Q148" s="29" t="str">
        <f>+IF('Despacho por variedad'!J90="","",'Despacho por variedad'!J90)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281</v>
      </c>
      <c r="Q150" s="17" t="s">
        <v>16</v>
      </c>
    </row>
    <row r="151" spans="14:17" ht="12.95" customHeight="1" x14ac:dyDescent="0.25">
      <c r="N151" s="27" t="str">
        <f>+N137</f>
        <v>Ene</v>
      </c>
      <c r="O151" s="211">
        <f>+IF('Despacho por variedad'!H97="","",'Despacho por variedad'!H97)</f>
        <v>0.39829999999999999</v>
      </c>
      <c r="P151" s="211">
        <f>+IF('Despacho por variedad'!I97="","",'Despacho por variedad'!I97)</f>
        <v>0.92589999999999995</v>
      </c>
      <c r="Q151" s="22">
        <f>+IF('Despacho por variedad'!J97="","",'Despacho por variedad'!J97)</f>
        <v>1.324629676123525</v>
      </c>
    </row>
    <row r="152" spans="14:17" ht="12.95" customHeight="1" x14ac:dyDescent="0.25">
      <c r="N152" s="27" t="str">
        <f t="shared" ref="N152:N162" si="8">+N138</f>
        <v>Feb</v>
      </c>
      <c r="O152" s="211">
        <f>+IF('Despacho por variedad'!H98="","",'Despacho por variedad'!H98)</f>
        <v>0.54610000000000003</v>
      </c>
      <c r="P152" s="211">
        <f>+IF('Despacho por variedad'!I98="","",'Despacho por variedad'!I98)</f>
        <v>1.1967000000000001</v>
      </c>
      <c r="Q152" s="22">
        <f>+IF('Despacho por variedad'!J98="","",'Despacho por variedad'!J98)</f>
        <v>1.1913568943416957</v>
      </c>
    </row>
    <row r="153" spans="14:17" ht="12.95" customHeight="1" x14ac:dyDescent="0.25">
      <c r="N153" s="27" t="str">
        <f t="shared" si="8"/>
        <v>Mar</v>
      </c>
      <c r="O153" s="211">
        <f>+IF('Despacho por variedad'!H99="","",'Despacho por variedad'!H99)</f>
        <v>0.98709999999999998</v>
      </c>
      <c r="P153" s="211">
        <f>+IF('Despacho por variedad'!I99="","",'Despacho por variedad'!I99)</f>
        <v>0.90559999999999996</v>
      </c>
      <c r="Q153" s="22">
        <f>+IF('Despacho por variedad'!J99="","",'Despacho por variedad'!J99)</f>
        <v>-8.2565089656569723E-2</v>
      </c>
    </row>
    <row r="154" spans="14:17" ht="12.95" customHeight="1" x14ac:dyDescent="0.25">
      <c r="N154" s="27" t="str">
        <f t="shared" si="8"/>
        <v>Abr</v>
      </c>
      <c r="O154" s="211">
        <f>+IF('Despacho por variedad'!H100="","",'Despacho por variedad'!H100)</f>
        <v>0.50090000000000001</v>
      </c>
      <c r="P154" s="211">
        <f>+IF('Despacho por variedad'!I100="","",'Despacho por variedad'!I100)</f>
        <v>0.47020000000000001</v>
      </c>
      <c r="Q154" s="22">
        <f>+IF('Despacho por variedad'!J100="","",'Despacho por variedad'!J100)</f>
        <v>-6.1289678578558604E-2</v>
      </c>
    </row>
    <row r="155" spans="14:17" ht="12.95" customHeight="1" x14ac:dyDescent="0.25">
      <c r="N155" s="27" t="str">
        <f t="shared" si="8"/>
        <v>May</v>
      </c>
      <c r="O155" s="211">
        <f>+IF('Despacho por variedad'!H101="","",'Despacho por variedad'!H101)</f>
        <v>0.73060000000000003</v>
      </c>
      <c r="P155" s="211">
        <f>+IF('Despacho por variedad'!I101="","",'Despacho por variedad'!I101)</f>
        <v>0.50109999999999999</v>
      </c>
      <c r="Q155" s="22">
        <f>+IF('Despacho por variedad'!J101="","",'Despacho por variedad'!J101)</f>
        <v>-0.31412537640295657</v>
      </c>
    </row>
    <row r="156" spans="14:17" ht="12.95" customHeight="1" x14ac:dyDescent="0.25">
      <c r="N156" s="27" t="str">
        <f t="shared" si="8"/>
        <v>Jun</v>
      </c>
      <c r="O156" s="211">
        <f>+IF('Despacho por variedad'!H102="","",'Despacho por variedad'!H102)</f>
        <v>0.82030000000000003</v>
      </c>
      <c r="P156" s="211">
        <f>+IF('Despacho por variedad'!I102="","",'Despacho por variedad'!I102)</f>
        <v>0.74439999999999995</v>
      </c>
      <c r="Q156" s="22">
        <f>+IF('Despacho por variedad'!J102="","",'Despacho por variedad'!J102)</f>
        <v>-9.2527124222845369E-2</v>
      </c>
    </row>
    <row r="157" spans="14:17" ht="12.95" customHeight="1" x14ac:dyDescent="0.25">
      <c r="N157" s="27" t="str">
        <f t="shared" si="8"/>
        <v>Jul</v>
      </c>
      <c r="O157" s="211">
        <f>+IF('Despacho por variedad'!H103="","",'Despacho por variedad'!H103)</f>
        <v>1.0709</v>
      </c>
      <c r="P157" s="211">
        <f>+IF('Despacho por variedad'!I103="","",'Despacho por variedad'!I103)</f>
        <v>0.56940000000000002</v>
      </c>
      <c r="Q157" s="22">
        <f>+IF('Despacho por variedad'!J103="","",'Despacho por variedad'!J103)</f>
        <v>-0.46829769352880746</v>
      </c>
    </row>
    <row r="158" spans="14:17" ht="12.95" customHeight="1" x14ac:dyDescent="0.25">
      <c r="N158" s="27" t="str">
        <f t="shared" si="8"/>
        <v>Ago</v>
      </c>
      <c r="O158" s="211">
        <f>+IF('Despacho por variedad'!H104="","",'Despacho por variedad'!H104)</f>
        <v>0.66559999999999997</v>
      </c>
      <c r="P158" s="211">
        <f>+IF('Despacho por variedad'!I104="","",'Despacho por variedad'!I104)</f>
        <v>0.69930000000000003</v>
      </c>
      <c r="Q158" s="22">
        <f>+IF('Despacho por variedad'!J104="","",'Despacho por variedad'!J104)</f>
        <v>5.0631009615384803E-2</v>
      </c>
    </row>
    <row r="159" spans="14:17" ht="12.95" customHeight="1" x14ac:dyDescent="0.25">
      <c r="N159" s="27" t="str">
        <f t="shared" si="8"/>
        <v>Sep</v>
      </c>
      <c r="O159" s="211">
        <f>+IF('Despacho por variedad'!H105="","",'Despacho por variedad'!H105)</f>
        <v>1.7572000000000001</v>
      </c>
      <c r="P159" s="211">
        <f>+IF('Despacho por variedad'!I105="","",'Despacho por variedad'!I105)</f>
        <v>0.63929999999999998</v>
      </c>
      <c r="Q159" s="22">
        <f>+IF('Despacho por variedad'!J105="","",'Despacho por variedad'!J105)</f>
        <v>-0.6361825631686775</v>
      </c>
    </row>
    <row r="160" spans="14:17" ht="12.95" customHeight="1" x14ac:dyDescent="0.25">
      <c r="N160" s="27" t="str">
        <f t="shared" si="8"/>
        <v>Oct</v>
      </c>
      <c r="O160" s="211">
        <f>+IF('Despacho por variedad'!H106="","",'Despacho por variedad'!H106)</f>
        <v>0.92589999999999995</v>
      </c>
      <c r="P160" s="211">
        <f>+IF('Despacho por variedad'!I106="","",'Despacho por variedad'!I106)</f>
        <v>0.75449999999999995</v>
      </c>
      <c r="Q160" s="22">
        <f>+IF('Despacho por variedad'!J106="","",'Despacho por variedad'!J106)</f>
        <v>-0.18511718328113191</v>
      </c>
    </row>
    <row r="161" spans="14:17" ht="12.95" customHeight="1" x14ac:dyDescent="0.25">
      <c r="N161" s="27" t="str">
        <f t="shared" si="8"/>
        <v>Nov</v>
      </c>
      <c r="O161" s="211">
        <f>+IF('Despacho por variedad'!H107="","",'Despacho por variedad'!H107)</f>
        <v>1.1967000000000001</v>
      </c>
      <c r="P161" s="211" t="str">
        <f>+IF('Despacho por variedad'!I107="","",'Despacho por variedad'!I107)</f>
        <v/>
      </c>
      <c r="Q161" s="22" t="str">
        <f>+IF('Despacho por variedad'!J107="","",'Despacho por variedad'!J107)</f>
        <v/>
      </c>
    </row>
    <row r="162" spans="14:17" ht="12.95" customHeight="1" thickBot="1" x14ac:dyDescent="0.3">
      <c r="N162" s="28" t="str">
        <f t="shared" si="8"/>
        <v>Dic</v>
      </c>
      <c r="O162" s="215">
        <f>+IF('Despacho por variedad'!H108="","",'Despacho por variedad'!H108)</f>
        <v>0.90559999999999996</v>
      </c>
      <c r="P162" s="215" t="str">
        <f>+IF('Despacho por variedad'!I108="","",'Despacho por variedad'!I108)</f>
        <v/>
      </c>
      <c r="Q162" s="29" t="str">
        <f>+IF('Despacho por variedad'!J108="","",'Despacho por variedad'!J108)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281</v>
      </c>
      <c r="Q164" s="17" t="s">
        <v>16</v>
      </c>
    </row>
    <row r="165" spans="14:17" ht="12.95" customHeight="1" x14ac:dyDescent="0.25">
      <c r="N165" s="27" t="str">
        <f>+N151</f>
        <v>Ene</v>
      </c>
      <c r="O165" s="211">
        <f>+IF('Despacho por variedad'!H115="","",'Despacho por variedad'!H115)</f>
        <v>1.3464</v>
      </c>
      <c r="P165" s="211">
        <f>+IF('Despacho por variedad'!I115="","",'Despacho por variedad'!I115)</f>
        <v>1.1237999999999999</v>
      </c>
      <c r="Q165" s="22">
        <f>+IF('Despacho por variedad'!J115="","",'Despacho por variedad'!J115)</f>
        <v>-0.16532976827094481</v>
      </c>
    </row>
    <row r="166" spans="14:17" ht="12.95" customHeight="1" x14ac:dyDescent="0.25">
      <c r="N166" s="27" t="str">
        <f t="shared" ref="N166:N176" si="9">+N152</f>
        <v>Feb</v>
      </c>
      <c r="O166" s="211">
        <f>+IF('Despacho por variedad'!H116="","",'Despacho por variedad'!H116)</f>
        <v>1.2242999999999999</v>
      </c>
      <c r="P166" s="211">
        <f>+IF('Despacho por variedad'!I116="","",'Despacho por variedad'!I116)</f>
        <v>1.2278</v>
      </c>
      <c r="Q166" s="22">
        <f>+IF('Despacho por variedad'!J116="","",'Despacho por variedad'!J116)</f>
        <v>2.8587764436820429E-3</v>
      </c>
    </row>
    <row r="167" spans="14:17" ht="12.95" customHeight="1" x14ac:dyDescent="0.25">
      <c r="N167" s="27" t="str">
        <f t="shared" si="9"/>
        <v>Mar</v>
      </c>
      <c r="O167" s="211">
        <f>+IF('Despacho por variedad'!H117="","",'Despacho por variedad'!H117)</f>
        <v>1.9489000000000001</v>
      </c>
      <c r="P167" s="211">
        <f>+IF('Despacho por variedad'!I117="","",'Despacho por variedad'!I117)</f>
        <v>0.77890000000000004</v>
      </c>
      <c r="Q167" s="22">
        <f>+IF('Despacho por variedad'!J117="","",'Despacho por variedad'!J117)</f>
        <v>-0.60033865257324637</v>
      </c>
    </row>
    <row r="168" spans="14:17" ht="12.95" customHeight="1" x14ac:dyDescent="0.25">
      <c r="N168" s="27" t="str">
        <f t="shared" si="9"/>
        <v>Abr</v>
      </c>
      <c r="O168" s="211">
        <f>+IF('Despacho por variedad'!H118="","",'Despacho por variedad'!H118)</f>
        <v>1.4320999999999999</v>
      </c>
      <c r="P168" s="211">
        <f>+IF('Despacho por variedad'!I118="","",'Despacho por variedad'!I118)</f>
        <v>0.68430000000000002</v>
      </c>
      <c r="Q168" s="22">
        <f>+IF('Despacho por variedad'!J118="","",'Despacho por variedad'!J118)</f>
        <v>-0.52217023950841424</v>
      </c>
    </row>
    <row r="169" spans="14:17" ht="12.95" customHeight="1" x14ac:dyDescent="0.25">
      <c r="N169" s="27" t="str">
        <f t="shared" si="9"/>
        <v>May</v>
      </c>
      <c r="O169" s="211">
        <f>+IF('Despacho por variedad'!H119="","",'Despacho por variedad'!H119)</f>
        <v>1.1972</v>
      </c>
      <c r="P169" s="211">
        <f>+IF('Despacho por variedad'!I119="","",'Despacho por variedad'!I119)</f>
        <v>0.61480000000000001</v>
      </c>
      <c r="Q169" s="22">
        <f>+IF('Despacho por variedad'!J119="","",'Despacho por variedad'!J119)</f>
        <v>-0.48646842632809895</v>
      </c>
    </row>
    <row r="170" spans="14:17" ht="12.95" customHeight="1" x14ac:dyDescent="0.25">
      <c r="N170" s="27" t="str">
        <f t="shared" si="9"/>
        <v>Jun</v>
      </c>
      <c r="O170" s="211">
        <f>+IF('Despacho por variedad'!H120="","",'Despacho por variedad'!H120)</f>
        <v>0.74129999999999996</v>
      </c>
      <c r="P170" s="211">
        <f>+IF('Despacho por variedad'!I120="","",'Despacho por variedad'!I120)</f>
        <v>0.66820000000000002</v>
      </c>
      <c r="Q170" s="22">
        <f>+IF('Despacho por variedad'!J120="","",'Despacho por variedad'!J120)</f>
        <v>-9.8610549035478168E-2</v>
      </c>
    </row>
    <row r="171" spans="14:17" ht="12.95" customHeight="1" x14ac:dyDescent="0.25">
      <c r="N171" s="27" t="str">
        <f t="shared" si="9"/>
        <v>Jul</v>
      </c>
      <c r="O171" s="211">
        <f>+IF('Despacho por variedad'!H121="","",'Despacho por variedad'!H121)</f>
        <v>1.3673999999999999</v>
      </c>
      <c r="P171" s="211">
        <f>+IF('Despacho por variedad'!I121="","",'Despacho por variedad'!I121)</f>
        <v>0.83430000000000004</v>
      </c>
      <c r="Q171" s="22">
        <f>+IF('Despacho por variedad'!J121="","",'Despacho por variedad'!J121)</f>
        <v>-0.38986397542781914</v>
      </c>
    </row>
    <row r="172" spans="14:17" ht="12.95" customHeight="1" x14ac:dyDescent="0.25">
      <c r="N172" s="27" t="str">
        <f t="shared" si="9"/>
        <v>Ago</v>
      </c>
      <c r="O172" s="211">
        <f>+IF('Despacho por variedad'!H122="","",'Despacho por variedad'!H122)</f>
        <v>2.0240999999999998</v>
      </c>
      <c r="P172" s="211">
        <f>+IF('Despacho por variedad'!I122="","",'Despacho por variedad'!I122)</f>
        <v>1.2905</v>
      </c>
      <c r="Q172" s="22">
        <f>+IF('Despacho por variedad'!J122="","",'Despacho por variedad'!J122)</f>
        <v>-0.362432686132108</v>
      </c>
    </row>
    <row r="173" spans="14:17" ht="12.95" customHeight="1" x14ac:dyDescent="0.25">
      <c r="N173" s="27" t="str">
        <f t="shared" si="9"/>
        <v>Sep</v>
      </c>
      <c r="O173" s="211">
        <f>+IF('Despacho por variedad'!H123="","",'Despacho por variedad'!H123)</f>
        <v>1.7807999999999999</v>
      </c>
      <c r="P173" s="211">
        <f>+IF('Despacho por variedad'!I123="","",'Despacho por variedad'!I123)</f>
        <v>0.87019999999999997</v>
      </c>
      <c r="Q173" s="22">
        <f>+IF('Despacho por variedad'!J123="","",'Despacho por variedad'!J123)</f>
        <v>-0.51134321653189585</v>
      </c>
    </row>
    <row r="174" spans="14:17" ht="12.95" customHeight="1" x14ac:dyDescent="0.25">
      <c r="N174" s="27" t="str">
        <f t="shared" si="9"/>
        <v>Oct</v>
      </c>
      <c r="O174" s="211">
        <f>+IF('Despacho por variedad'!H124="","",'Despacho por variedad'!H124)</f>
        <v>1.1237999999999999</v>
      </c>
      <c r="P174" s="211">
        <f>+IF('Despacho por variedad'!I124="","",'Despacho por variedad'!I124)</f>
        <v>1.1846000000000001</v>
      </c>
      <c r="Q174" s="22">
        <f>+IF('Despacho por variedad'!J124="","",'Despacho por variedad'!J124)</f>
        <v>5.4102153408079889E-2</v>
      </c>
    </row>
    <row r="175" spans="14:17" ht="12.95" customHeight="1" x14ac:dyDescent="0.25">
      <c r="N175" s="27" t="str">
        <f t="shared" si="9"/>
        <v>Nov</v>
      </c>
      <c r="O175" s="211">
        <f>+IF('Despacho por variedad'!H125="","",'Despacho por variedad'!H125)</f>
        <v>1.2278</v>
      </c>
      <c r="P175" s="211" t="str">
        <f>+IF('Despacho por variedad'!I125="","",'Despacho por variedad'!I125)</f>
        <v/>
      </c>
      <c r="Q175" s="22" t="str">
        <f>+IF('Despacho por variedad'!J125="","",'Despacho por variedad'!J125)</f>
        <v/>
      </c>
    </row>
    <row r="176" spans="14:17" ht="12.95" customHeight="1" thickBot="1" x14ac:dyDescent="0.3">
      <c r="N176" s="28" t="str">
        <f t="shared" si="9"/>
        <v>Dic</v>
      </c>
      <c r="O176" s="215">
        <f>+IF('Despacho por variedad'!H126="","",'Despacho por variedad'!H126)</f>
        <v>0.77890000000000004</v>
      </c>
      <c r="P176" s="215" t="str">
        <f>+IF('Despacho por variedad'!I126="","",'Despacho por variedad'!I126)</f>
        <v/>
      </c>
      <c r="Q176" s="29" t="str">
        <f>+IF('Despacho por variedad'!J126="","",'Despacho por variedad'!J126)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/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266" t="s">
        <v>160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V2" s="182" t="s">
        <v>206</v>
      </c>
    </row>
    <row r="3" spans="2:22" ht="6" customHeight="1" x14ac:dyDescent="0.25"/>
    <row r="4" spans="2:22" ht="18.75" customHeight="1" x14ac:dyDescent="0.25">
      <c r="B4" s="265" t="s">
        <v>173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276</v>
      </c>
      <c r="S6" s="16" t="s">
        <v>281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46">
        <f>+IF('Exportación por tipo'!H61="","",'Exportación por tipo'!H61)</f>
        <v>18.038</v>
      </c>
      <c r="S7" s="20">
        <f>+IF('Exportación por tipo'!I61="","",'Exportación por tipo'!I61)</f>
        <v>15.8803</v>
      </c>
      <c r="T7" s="22">
        <f>+IF('Exportación por tipo'!J61="","",'Exportación por tipo'!J61)</f>
        <v>-0.11961969176183618</v>
      </c>
    </row>
    <row r="8" spans="2:22" ht="12.95" customHeight="1" x14ac:dyDescent="0.25">
      <c r="Q8" s="27" t="str">
        <f>+'Exportación por tipo'!A62</f>
        <v>Feb</v>
      </c>
      <c r="R8" s="246">
        <f>+IF('Exportación por tipo'!H62="","",'Exportación por tipo'!H62)</f>
        <v>21.5871</v>
      </c>
      <c r="S8" s="20">
        <f>+IF('Exportación por tipo'!I62="","",'Exportación por tipo'!I62)</f>
        <v>14.4665</v>
      </c>
      <c r="T8" s="22">
        <f>+IF('Exportación por tipo'!J62="","",'Exportación por tipo'!J62)</f>
        <v>-0.32985440378744713</v>
      </c>
    </row>
    <row r="9" spans="2:22" ht="12.95" customHeight="1" x14ac:dyDescent="0.25">
      <c r="Q9" s="27" t="str">
        <f>+'Exportación por tipo'!A63</f>
        <v>Mar</v>
      </c>
      <c r="R9" s="246">
        <f>+IF('Exportación por tipo'!H63="","",'Exportación por tipo'!H63)</f>
        <v>25.693300000000001</v>
      </c>
      <c r="S9" s="26">
        <f>+IF('Exportación por tipo'!I63="","",'Exportación por tipo'!I63)</f>
        <v>19.065799999999999</v>
      </c>
      <c r="T9" s="22">
        <f>+IF('Exportación por tipo'!J63="","",'Exportación por tipo'!J63)</f>
        <v>-0.25794662421720838</v>
      </c>
    </row>
    <row r="10" spans="2:22" ht="12.95" customHeight="1" x14ac:dyDescent="0.25">
      <c r="Q10" s="27" t="str">
        <f>+'Exportación por tipo'!A64</f>
        <v>Abr</v>
      </c>
      <c r="R10" s="246">
        <f>+IF('Exportación por tipo'!H64="","",'Exportación por tipo'!H64)</f>
        <v>25.407499999999999</v>
      </c>
      <c r="S10" s="26">
        <f>+IF('Exportación por tipo'!I64="","",'Exportación por tipo'!I64)</f>
        <v>15.2783</v>
      </c>
      <c r="T10" s="22">
        <f>+IF('Exportación por tipo'!J64="","",'Exportación por tipo'!J64)</f>
        <v>-0.39866968414838133</v>
      </c>
    </row>
    <row r="11" spans="2:22" ht="12.95" customHeight="1" x14ac:dyDescent="0.25">
      <c r="Q11" s="27" t="str">
        <f>+'Exportación por tipo'!A65</f>
        <v>May</v>
      </c>
      <c r="R11" s="246">
        <f>+IF('Exportación por tipo'!H65="","",'Exportación por tipo'!H65)</f>
        <v>23.3385</v>
      </c>
      <c r="S11" s="26">
        <f>+IF('Exportación por tipo'!I65="","",'Exportación por tipo'!I65)</f>
        <v>17.624099999999999</v>
      </c>
      <c r="T11" s="22">
        <f>+IF('Exportación por tipo'!J65="","",'Exportación por tipo'!J65)</f>
        <v>-0.24484864065814005</v>
      </c>
    </row>
    <row r="12" spans="2:22" ht="12.95" customHeight="1" x14ac:dyDescent="0.25">
      <c r="Q12" s="27" t="str">
        <f>+'Exportación por tipo'!A66</f>
        <v>Jun</v>
      </c>
      <c r="R12" s="246">
        <f>+IF('Exportación por tipo'!H66="","",'Exportación por tipo'!H66)</f>
        <v>25.782299999999999</v>
      </c>
      <c r="S12" s="26">
        <f>+IF('Exportación por tipo'!I66="","",'Exportación por tipo'!I66)</f>
        <v>14.950799999999999</v>
      </c>
      <c r="T12" s="22">
        <f>+IF('Exportación por tipo'!J66="","",'Exportación por tipo'!J66)</f>
        <v>-0.4201137990016407</v>
      </c>
    </row>
    <row r="13" spans="2:22" ht="12.95" customHeight="1" x14ac:dyDescent="0.25">
      <c r="Q13" s="27" t="str">
        <f>+'Exportación por tipo'!A67</f>
        <v>Jul</v>
      </c>
      <c r="R13" s="246">
        <f>+IF('Exportación por tipo'!H67="","",'Exportación por tipo'!H67)</f>
        <v>18.572500000000002</v>
      </c>
      <c r="S13" s="26">
        <f>+IF('Exportación por tipo'!I67="","",'Exportación por tipo'!I67)</f>
        <v>16.989100000000001</v>
      </c>
      <c r="T13" s="22">
        <f>+IF('Exportación por tipo'!J67="","",'Exportación por tipo'!J67)</f>
        <v>-8.5255081437609403E-2</v>
      </c>
    </row>
    <row r="14" spans="2:22" ht="12.95" customHeight="1" x14ac:dyDescent="0.25">
      <c r="Q14" s="27" t="str">
        <f>+'Exportación por tipo'!A68</f>
        <v>Ago</v>
      </c>
      <c r="R14" s="246">
        <f>+IF('Exportación por tipo'!H68="","",'Exportación por tipo'!H68)</f>
        <v>25.220800000000001</v>
      </c>
      <c r="S14" s="26">
        <f>+IF('Exportación por tipo'!I68="","",'Exportación por tipo'!I68)</f>
        <v>18.860800000000001</v>
      </c>
      <c r="T14" s="22">
        <f>+IF('Exportación por tipo'!J68="","",'Exportación por tipo'!J68)</f>
        <v>-0.25217280974433798</v>
      </c>
    </row>
    <row r="15" spans="2:22" ht="12.95" customHeight="1" x14ac:dyDescent="0.25">
      <c r="Q15" s="27" t="str">
        <f>+'Exportación por tipo'!A69</f>
        <v>Sep</v>
      </c>
      <c r="R15" s="246">
        <f>+IF('Exportación por tipo'!H69="","",'Exportación por tipo'!H69)</f>
        <v>23.800999999999998</v>
      </c>
      <c r="S15" s="26">
        <f>+IF('Exportación por tipo'!I69="","",'Exportación por tipo'!I69)</f>
        <v>18.675699999999999</v>
      </c>
      <c r="T15" s="22">
        <f>+IF('Exportación por tipo'!J69="","",'Exportación por tipo'!J69)</f>
        <v>-0.21533969160959621</v>
      </c>
    </row>
    <row r="16" spans="2:22" ht="12.95" customHeight="1" x14ac:dyDescent="0.25">
      <c r="Q16" s="27" t="str">
        <f>+'Exportación por tipo'!A70</f>
        <v>Oct</v>
      </c>
      <c r="R16" s="246">
        <f>+IF('Exportación por tipo'!H70="","",'Exportación por tipo'!H70)</f>
        <v>20.921900000000001</v>
      </c>
      <c r="S16" s="26">
        <f>+IF('Exportación por tipo'!I70="","",'Exportación por tipo'!I70)</f>
        <v>18.052</v>
      </c>
      <c r="T16" s="22">
        <f>+IF('Exportación por tipo'!J70="","",'Exportación por tipo'!J70)</f>
        <v>-0.13717205416334088</v>
      </c>
    </row>
    <row r="17" spans="17:20" ht="12.95" customHeight="1" x14ac:dyDescent="0.25">
      <c r="Q17" s="27" t="str">
        <f>+'Exportación por tipo'!A71</f>
        <v>Nov</v>
      </c>
      <c r="R17" s="246">
        <f>+IF('Exportación por tipo'!H71="","",'Exportación por tipo'!H71)</f>
        <v>19.503599999999999</v>
      </c>
      <c r="S17" s="26">
        <f>+IF('Exportación por tipo'!I71="","",'Exportación por tipo'!I71)</f>
        <v>15.9665</v>
      </c>
      <c r="T17" s="22">
        <f>+IF('Exportación por tipo'!J71="","",'Exportación por tipo'!J71)</f>
        <v>-0.18135626243360192</v>
      </c>
    </row>
    <row r="18" spans="17:20" ht="12.95" customHeight="1" thickBot="1" x14ac:dyDescent="0.3">
      <c r="Q18" s="28" t="str">
        <f>+'Exportación por tipo'!A72</f>
        <v>Dic</v>
      </c>
      <c r="R18" s="212">
        <f>+IF('Exportación por tipo'!H72="","",'Exportación por tipo'!H72)</f>
        <v>18.626999999999999</v>
      </c>
      <c r="S18" s="184" t="str">
        <f>+IF('Exportación por tipo'!I72="","",'Exportación por tipo'!I72)</f>
        <v/>
      </c>
      <c r="T18" s="29" t="str">
        <f>+IF('Exportación por tipo'!J72="","",'Exportación por tipo'!J72)</f>
        <v/>
      </c>
    </row>
    <row r="19" spans="17:20" ht="6" customHeight="1" thickBot="1" x14ac:dyDescent="0.3"/>
    <row r="20" spans="17:20" ht="38.25" x14ac:dyDescent="0.25">
      <c r="Q20" s="15"/>
      <c r="R20" s="16" t="s">
        <v>276</v>
      </c>
      <c r="S20" s="16" t="s">
        <v>281</v>
      </c>
      <c r="T20" s="17" t="s">
        <v>16</v>
      </c>
    </row>
    <row r="21" spans="17:20" ht="12.95" customHeight="1" x14ac:dyDescent="0.25">
      <c r="Q21" s="27" t="str">
        <f>+Q7</f>
        <v>Ene</v>
      </c>
      <c r="R21" s="246">
        <f>+IF('Exportación por envase'!H96="","",'Exportación por envase'!H96)</f>
        <v>50.018999999999998</v>
      </c>
      <c r="S21" s="20">
        <f>+IF('Exportación por envase'!I96="","",'Exportación por envase'!I96)</f>
        <v>53.859000000000002</v>
      </c>
      <c r="T21" s="22">
        <f>+IF('Exportación por envase'!J96="","",'Exportación por envase'!J96)</f>
        <v>7.6770827085707483E-2</v>
      </c>
    </row>
    <row r="22" spans="17:20" ht="12.95" customHeight="1" x14ac:dyDescent="0.25">
      <c r="Q22" s="27" t="str">
        <f t="shared" ref="Q22:Q32" si="0">+Q8</f>
        <v>Feb</v>
      </c>
      <c r="R22" s="246">
        <f>+IF('Exportación por envase'!H97="","",'Exportación por envase'!H97)</f>
        <v>64.225999999999999</v>
      </c>
      <c r="S22" s="20">
        <f>+IF('Exportación por envase'!I97="","",'Exportación por envase'!I97)</f>
        <v>47.728000000000002</v>
      </c>
      <c r="T22" s="22">
        <f>+IF('Exportación por envase'!J97="","",'Exportación por envase'!J97)</f>
        <v>-0.25687416311151245</v>
      </c>
    </row>
    <row r="23" spans="17:20" ht="12.95" customHeight="1" x14ac:dyDescent="0.25">
      <c r="Q23" s="27" t="str">
        <f t="shared" si="0"/>
        <v>Mar</v>
      </c>
      <c r="R23" s="246">
        <f>+IF('Exportación por envase'!H98="","",'Exportación por envase'!H98)</f>
        <v>73.043000000000006</v>
      </c>
      <c r="S23" s="20">
        <f>+IF('Exportación por envase'!I98="","",'Exportación por envase'!I98)</f>
        <v>66.460999999999999</v>
      </c>
      <c r="T23" s="22">
        <f>+IF('Exportación por envase'!J98="","",'Exportación por envase'!J98)</f>
        <v>-9.0111304300206863E-2</v>
      </c>
    </row>
    <row r="24" spans="17:20" ht="12.95" customHeight="1" x14ac:dyDescent="0.25">
      <c r="Q24" s="27" t="str">
        <f t="shared" si="0"/>
        <v>Abr</v>
      </c>
      <c r="R24" s="246">
        <f>+IF('Exportación por envase'!H99="","",'Exportación por envase'!H99)</f>
        <v>72.814999999999998</v>
      </c>
      <c r="S24" s="20">
        <f>+IF('Exportación por envase'!I99="","",'Exportación por envase'!I99)</f>
        <v>52.38</v>
      </c>
      <c r="T24" s="22">
        <f>+IF('Exportación por envase'!J99="","",'Exportación por envase'!J99)</f>
        <v>-0.28064272471331453</v>
      </c>
    </row>
    <row r="25" spans="17:20" ht="12.95" customHeight="1" x14ac:dyDescent="0.25">
      <c r="Q25" s="27" t="str">
        <f t="shared" si="0"/>
        <v>May</v>
      </c>
      <c r="R25" s="246">
        <f>+IF('Exportación por envase'!H100="","",'Exportación por envase'!H100)</f>
        <v>76.257000000000005</v>
      </c>
      <c r="S25" s="20">
        <f>+IF('Exportación por envase'!I100="","",'Exportación por envase'!I100)</f>
        <v>61.500999999999998</v>
      </c>
      <c r="T25" s="22">
        <f>+IF('Exportación por envase'!J100="","",'Exportación por envase'!J100)</f>
        <v>-0.19350354721533769</v>
      </c>
    </row>
    <row r="26" spans="17:20" ht="12.95" customHeight="1" x14ac:dyDescent="0.25">
      <c r="Q26" s="27" t="str">
        <f t="shared" si="0"/>
        <v>Jun</v>
      </c>
      <c r="R26" s="246">
        <f>+IF('Exportación por envase'!H101="","",'Exportación por envase'!H101)</f>
        <v>80.694999999999993</v>
      </c>
      <c r="S26" s="20">
        <f>+IF('Exportación por envase'!I101="","",'Exportación por envase'!I101)</f>
        <v>59.463000000000001</v>
      </c>
      <c r="T26" s="22">
        <f>+IF('Exportación por envase'!J101="","",'Exportación por envase'!J101)</f>
        <v>-0.26311419542722592</v>
      </c>
    </row>
    <row r="27" spans="17:20" ht="12.95" customHeight="1" x14ac:dyDescent="0.25">
      <c r="Q27" s="27" t="str">
        <f t="shared" si="0"/>
        <v>Jul</v>
      </c>
      <c r="R27" s="246">
        <f>+IF('Exportación por envase'!H102="","",'Exportación por envase'!H102)</f>
        <v>61.058</v>
      </c>
      <c r="S27" s="20">
        <f>+IF('Exportación por envase'!I102="","",'Exportación por envase'!I102)</f>
        <v>60.347000000000001</v>
      </c>
      <c r="T27" s="22">
        <f>+IF('Exportación por envase'!J102="","",'Exportación por envase'!J102)</f>
        <v>-1.1644665727668757E-2</v>
      </c>
    </row>
    <row r="28" spans="17:20" ht="12.95" customHeight="1" x14ac:dyDescent="0.25">
      <c r="Q28" s="27" t="str">
        <f t="shared" si="0"/>
        <v>Ago</v>
      </c>
      <c r="R28" s="246">
        <f>+IF('Exportación por envase'!H103="","",'Exportación por envase'!H103)</f>
        <v>86.771000000000001</v>
      </c>
      <c r="S28" s="20">
        <f>+IF('Exportación por envase'!I103="","",'Exportación por envase'!I103)</f>
        <v>72.043999999999997</v>
      </c>
      <c r="T28" s="22">
        <f>+IF('Exportación por envase'!J103="","",'Exportación por envase'!J103)</f>
        <v>-0.16972260317387144</v>
      </c>
    </row>
    <row r="29" spans="17:20" ht="12.95" customHeight="1" x14ac:dyDescent="0.25">
      <c r="Q29" s="27" t="str">
        <f t="shared" si="0"/>
        <v>Sep</v>
      </c>
      <c r="R29" s="246">
        <f>+IF('Exportación por envase'!H104="","",'Exportación por envase'!H104)</f>
        <v>73.706000000000003</v>
      </c>
      <c r="S29" s="20">
        <f>+IF('Exportación por envase'!I104="","",'Exportación por envase'!I104)</f>
        <v>65.129000000000005</v>
      </c>
      <c r="T29" s="22">
        <f>+IF('Exportación por envase'!J104="","",'Exportación por envase'!J104)</f>
        <v>-0.11636773125661404</v>
      </c>
    </row>
    <row r="30" spans="17:20" ht="12.95" customHeight="1" x14ac:dyDescent="0.25">
      <c r="Q30" s="27" t="str">
        <f t="shared" si="0"/>
        <v>Oct</v>
      </c>
      <c r="R30" s="246">
        <f>+IF('Exportación por envase'!H105="","",'Exportación por envase'!H105)</f>
        <v>68.555000000000007</v>
      </c>
      <c r="S30" s="20">
        <f>+IF('Exportación por envase'!I105="","",'Exportación por envase'!I105)</f>
        <v>61.3</v>
      </c>
      <c r="T30" s="22">
        <f>+IF('Exportación por envase'!J105="","",'Exportación por envase'!J105)</f>
        <v>-0.10582743782364534</v>
      </c>
    </row>
    <row r="31" spans="17:20" ht="12.95" customHeight="1" x14ac:dyDescent="0.25">
      <c r="Q31" s="27" t="str">
        <f t="shared" si="0"/>
        <v>Nov</v>
      </c>
      <c r="R31" s="246">
        <f>+IF('Exportación por envase'!H106="","",'Exportación por envase'!H106)</f>
        <v>59.024999999999999</v>
      </c>
      <c r="S31" s="20">
        <f>+IF('Exportación por envase'!I106="","",'Exportación por envase'!I106)</f>
        <v>53.515999999999998</v>
      </c>
      <c r="T31" s="22">
        <f>+IF('Exportación por envase'!J106="","",'Exportación por envase'!J106)</f>
        <v>-9.3333333333333379E-2</v>
      </c>
    </row>
    <row r="32" spans="17:20" ht="12.95" customHeight="1" thickBot="1" x14ac:dyDescent="0.3">
      <c r="Q32" s="28" t="str">
        <f t="shared" si="0"/>
        <v>Dic</v>
      </c>
      <c r="R32" s="212">
        <f>+IF('Exportación por envase'!H107="","",'Exportación por envase'!H107)</f>
        <v>61.665999999999997</v>
      </c>
      <c r="S32" s="24" t="str">
        <f>+IF('Exportación por envase'!I107="","",'Exportación por envase'!I107)</f>
        <v/>
      </c>
      <c r="T32" s="29" t="str">
        <f>+IF('Exportación por envase'!J107="","",'Exportación por envase'!J107)</f>
        <v/>
      </c>
    </row>
    <row r="33" spans="14:20" ht="6" customHeight="1" thickBot="1" x14ac:dyDescent="0.3"/>
    <row r="34" spans="14:20" x14ac:dyDescent="0.25">
      <c r="N34" s="12"/>
      <c r="O34" s="261" t="s">
        <v>174</v>
      </c>
      <c r="P34" s="262"/>
      <c r="Q34" s="263"/>
      <c r="R34" s="261" t="s">
        <v>175</v>
      </c>
      <c r="S34" s="262"/>
      <c r="T34" s="264"/>
    </row>
    <row r="35" spans="14:20" ht="38.25" x14ac:dyDescent="0.25">
      <c r="N35" s="13"/>
      <c r="O35" s="213" t="s">
        <v>276</v>
      </c>
      <c r="P35" s="18" t="s">
        <v>281</v>
      </c>
      <c r="Q35" s="14" t="s">
        <v>16</v>
      </c>
      <c r="R35" s="213" t="s">
        <v>276</v>
      </c>
      <c r="S35" s="18" t="s">
        <v>281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46">
        <f>+IF('Exportación por envase'!H7="","",'Exportación por envase'!H7)</f>
        <v>12.475</v>
      </c>
      <c r="P36" s="20">
        <f>+IF('Exportación por envase'!I7="","",'Exportación por envase'!I7)</f>
        <v>12.404299999999999</v>
      </c>
      <c r="Q36" s="21">
        <f>+IF('Exportación por envase'!J7="","",'Exportación por envase'!J7)</f>
        <v>-5.6673346693386639E-3</v>
      </c>
      <c r="R36" s="246">
        <f>+IF('Exportación por envase'!H25="","",'Exportación por envase'!H25)</f>
        <v>5.5629999999999997</v>
      </c>
      <c r="S36" s="20">
        <f>+IF('Exportación por envase'!I25="","",'Exportación por envase'!I25)</f>
        <v>3.476</v>
      </c>
      <c r="T36" s="22">
        <f>+IF('Exportación por envase'!J25="","",'Exportación por envase'!J25)</f>
        <v>-0.37515728923242853</v>
      </c>
    </row>
    <row r="37" spans="14:20" ht="12.95" customHeight="1" x14ac:dyDescent="0.25">
      <c r="N37" s="19" t="str">
        <f t="shared" si="1"/>
        <v>Feb</v>
      </c>
      <c r="O37" s="246">
        <f>+IF('Exportación por envase'!H8="","",'Exportación por envase'!H8)</f>
        <v>15.1296</v>
      </c>
      <c r="P37" s="20">
        <f>+IF('Exportación por envase'!I8="","",'Exportación por envase'!I8)</f>
        <v>10.9305</v>
      </c>
      <c r="Q37" s="21">
        <f>+IF('Exportación por envase'!J8="","",'Exportación por envase'!J8)</f>
        <v>-0.27754203680203038</v>
      </c>
      <c r="R37" s="246">
        <f>+IF('Exportación por envase'!H26="","",'Exportación por envase'!H26)</f>
        <v>6.4576000000000002</v>
      </c>
      <c r="S37" s="20">
        <f>+IF('Exportación por envase'!I26="","",'Exportación por envase'!I26)</f>
        <v>3.536</v>
      </c>
      <c r="T37" s="22">
        <f>+IF('Exportación por envase'!J26="","",'Exportación por envase'!J26)</f>
        <v>-0.45242814667988107</v>
      </c>
    </row>
    <row r="38" spans="14:20" ht="12.95" customHeight="1" x14ac:dyDescent="0.25">
      <c r="N38" s="19" t="str">
        <f t="shared" si="1"/>
        <v>Mar</v>
      </c>
      <c r="O38" s="246">
        <f>+IF('Exportación por envase'!H9="","",'Exportación por envase'!H9)</f>
        <v>17.780899999999999</v>
      </c>
      <c r="P38" s="20">
        <f>+IF('Exportación por envase'!I9="","",'Exportación por envase'!I9)</f>
        <v>14.9224</v>
      </c>
      <c r="Q38" s="21">
        <f>+IF('Exportación por envase'!J9="","",'Exportación por envase'!J9)</f>
        <v>-0.16076239110506219</v>
      </c>
      <c r="R38" s="246">
        <f>+IF('Exportación por envase'!H27="","",'Exportación por envase'!H27)</f>
        <v>7.5347</v>
      </c>
      <c r="S38" s="20">
        <f>+IF('Exportación por envase'!I27="","",'Exportación por envase'!I27)</f>
        <v>4.1433999999999997</v>
      </c>
      <c r="T38" s="22">
        <f>+IF('Exportación por envase'!J27="","",'Exportación por envase'!J27)</f>
        <v>-0.45009091271052604</v>
      </c>
    </row>
    <row r="39" spans="14:20" ht="12.95" customHeight="1" x14ac:dyDescent="0.25">
      <c r="N39" s="19" t="str">
        <f t="shared" si="1"/>
        <v>Abr</v>
      </c>
      <c r="O39" s="246">
        <f>+IF('Exportación por envase'!H10="","",'Exportación por envase'!H10)</f>
        <v>16.765599999999999</v>
      </c>
      <c r="P39" s="20">
        <f>+IF('Exportación por envase'!I10="","",'Exportación por envase'!I10)</f>
        <v>11.3687</v>
      </c>
      <c r="Q39" s="21">
        <f>+IF('Exportación por envase'!J10="","",'Exportación por envase'!J10)</f>
        <v>-0.32190318270744855</v>
      </c>
      <c r="R39" s="246">
        <f>+IF('Exportación por envase'!H28="","",'Exportación por envase'!H28)</f>
        <v>8.6419999999999995</v>
      </c>
      <c r="S39" s="20">
        <f>+IF('Exportación por envase'!I28="","",'Exportación por envase'!I28)</f>
        <v>3.9096000000000002</v>
      </c>
      <c r="T39" s="22">
        <f>+IF('Exportación por envase'!J28="","",'Exportación por envase'!J28)</f>
        <v>-0.5476047211293682</v>
      </c>
    </row>
    <row r="40" spans="14:20" ht="12.95" customHeight="1" x14ac:dyDescent="0.25">
      <c r="N40" s="19" t="str">
        <f t="shared" si="1"/>
        <v>May</v>
      </c>
      <c r="O40" s="246">
        <f>+IF('Exportación por envase'!H11="","",'Exportación por envase'!H11)</f>
        <v>17.795400000000001</v>
      </c>
      <c r="P40" s="20">
        <f>+IF('Exportación por envase'!I11="","",'Exportación por envase'!I11)</f>
        <v>13.594099999999999</v>
      </c>
      <c r="Q40" s="21">
        <f>+IF('Exportación por envase'!J11="","",'Exportación por envase'!J11)</f>
        <v>-0.23608910167796182</v>
      </c>
      <c r="R40" s="246">
        <f>+IF('Exportación por envase'!H29="","",'Exportación por envase'!H29)</f>
        <v>5.5431999999999997</v>
      </c>
      <c r="S40" s="20">
        <f>+IF('Exportación por envase'!I29="","",'Exportación por envase'!I29)</f>
        <v>4.03</v>
      </c>
      <c r="T40" s="22">
        <f>+IF('Exportación por envase'!J29="","",'Exportación por envase'!J29)</f>
        <v>-0.27298311444652901</v>
      </c>
    </row>
    <row r="41" spans="14:20" ht="12.95" customHeight="1" x14ac:dyDescent="0.25">
      <c r="N41" s="19" t="str">
        <f t="shared" si="1"/>
        <v>Jun</v>
      </c>
      <c r="O41" s="246">
        <f>+IF('Exportación por envase'!H12="","",'Exportación por envase'!H12)</f>
        <v>20.091799999999999</v>
      </c>
      <c r="P41" s="20">
        <f>+IF('Exportación por envase'!I12="","",'Exportación por envase'!I12)</f>
        <v>12.290900000000001</v>
      </c>
      <c r="Q41" s="21">
        <f>+IF('Exportación por envase'!J12="","",'Exportación por envase'!J12)</f>
        <v>-0.38826287341104326</v>
      </c>
      <c r="R41" s="246">
        <f>+IF('Exportación por envase'!H30="","",'Exportación por envase'!H30)</f>
        <v>5.6905000000000001</v>
      </c>
      <c r="S41" s="20">
        <f>+IF('Exportación por envase'!I30="","",'Exportación por envase'!I30)</f>
        <v>2.6598999999999999</v>
      </c>
      <c r="T41" s="22">
        <f>+IF('Exportación por envase'!J30="","",'Exportación por envase'!J30)</f>
        <v>-0.53257183024338817</v>
      </c>
    </row>
    <row r="42" spans="14:20" ht="12.95" customHeight="1" x14ac:dyDescent="0.25">
      <c r="N42" s="19" t="str">
        <f t="shared" si="1"/>
        <v>Jul</v>
      </c>
      <c r="O42" s="246">
        <f>+IF('Exportación por envase'!H13="","",'Exportación por envase'!H13)</f>
        <v>15.5764</v>
      </c>
      <c r="P42" s="20">
        <f>+IF('Exportación por envase'!I13="","",'Exportación por envase'!I13)</f>
        <v>13.819699999999999</v>
      </c>
      <c r="Q42" s="21">
        <f>+IF('Exportación por envase'!J13="","",'Exportación por envase'!J13)</f>
        <v>-0.11277958963560264</v>
      </c>
      <c r="R42" s="246">
        <f>+IF('Exportación por envase'!H31="","",'Exportación por envase'!H31)</f>
        <v>2.9962</v>
      </c>
      <c r="S42" s="20">
        <f>+IF('Exportación por envase'!I31="","",'Exportación por envase'!I31)</f>
        <v>3.1694</v>
      </c>
      <c r="T42" s="22">
        <f>+IF('Exportación por envase'!J31="","",'Exportación por envase'!J31)</f>
        <v>5.7806554969628277E-2</v>
      </c>
    </row>
    <row r="43" spans="14:20" ht="12.95" customHeight="1" x14ac:dyDescent="0.25">
      <c r="N43" s="19" t="str">
        <f t="shared" si="1"/>
        <v>Ago</v>
      </c>
      <c r="O43" s="246">
        <f>+IF('Exportación por envase'!H14="","",'Exportación por envase'!H14)</f>
        <v>20.8583</v>
      </c>
      <c r="P43" s="20">
        <f>+IF('Exportación por envase'!I14="","",'Exportación por envase'!I14)</f>
        <v>15.6594</v>
      </c>
      <c r="Q43" s="21">
        <f>+IF('Exportación por envase'!J14="","",'Exportación por envase'!J14)</f>
        <v>-0.24924850059688475</v>
      </c>
      <c r="R43" s="246">
        <f>+IF('Exportación por envase'!H32="","",'Exportación por envase'!H32)</f>
        <v>4.3624999999999998</v>
      </c>
      <c r="S43" s="20">
        <f>+IF('Exportación por envase'!I32="","",'Exportación por envase'!I32)</f>
        <v>3.2014999999999998</v>
      </c>
      <c r="T43" s="22">
        <f>+IF('Exportación por envase'!J32="","",'Exportación por envase'!J32)</f>
        <v>-0.26613180515759316</v>
      </c>
    </row>
    <row r="44" spans="14:20" ht="12.95" customHeight="1" x14ac:dyDescent="0.25">
      <c r="N44" s="19" t="str">
        <f t="shared" si="1"/>
        <v>Sep</v>
      </c>
      <c r="O44" s="246">
        <f>+IF('Exportación por envase'!H15="","",'Exportación por envase'!H15)</f>
        <v>17.391100000000002</v>
      </c>
      <c r="P44" s="20">
        <f>+IF('Exportación por envase'!I15="","",'Exportación por envase'!I15)</f>
        <v>13.543200000000001</v>
      </c>
      <c r="Q44" s="21">
        <f>+IF('Exportación por envase'!J15="","",'Exportación por envase'!J15)</f>
        <v>-0.22125684976798476</v>
      </c>
      <c r="R44" s="246">
        <f>+IF('Exportación por envase'!H33="","",'Exportación por envase'!H33)</f>
        <v>6.4099000000000004</v>
      </c>
      <c r="S44" s="20">
        <f>+IF('Exportación por envase'!I33="","",'Exportación por envase'!I33)</f>
        <v>5.1325000000000003</v>
      </c>
      <c r="T44" s="22">
        <f>+IF('Exportación por envase'!J33="","",'Exportación por envase'!J33)</f>
        <v>-0.19928548027270321</v>
      </c>
    </row>
    <row r="45" spans="14:20" ht="12.95" customHeight="1" x14ac:dyDescent="0.25">
      <c r="N45" s="19" t="str">
        <f t="shared" si="1"/>
        <v>Oct</v>
      </c>
      <c r="O45" s="246">
        <f>+IF('Exportación por envase'!H16="","",'Exportación por envase'!H16)</f>
        <v>16.453900000000001</v>
      </c>
      <c r="P45" s="20">
        <f>+IF('Exportación por envase'!I16="","",'Exportación por envase'!I16)</f>
        <v>13.6516</v>
      </c>
      <c r="Q45" s="21">
        <f>+IF('Exportación por envase'!J16="","",'Exportación por envase'!J16)</f>
        <v>-0.17031220561690541</v>
      </c>
      <c r="R45" s="246">
        <f>+IF('Exportación por envase'!H34="","",'Exportación por envase'!H34)</f>
        <v>4.468</v>
      </c>
      <c r="S45" s="20">
        <f>+IF('Exportación por envase'!I34="","",'Exportación por envase'!I34)</f>
        <v>4.4005000000000001</v>
      </c>
      <c r="T45" s="22">
        <f>+IF('Exportación por envase'!J34="","",'Exportación por envase'!J34)</f>
        <v>-1.5107430617726014E-2</v>
      </c>
    </row>
    <row r="46" spans="14:20" ht="12.95" customHeight="1" x14ac:dyDescent="0.25">
      <c r="N46" s="19" t="str">
        <f t="shared" si="1"/>
        <v>Nov</v>
      </c>
      <c r="O46" s="246">
        <f>+IF('Exportación por envase'!H17="","",'Exportación por envase'!H17)</f>
        <v>13.8079</v>
      </c>
      <c r="P46" s="20">
        <f>+IF('Exportación por envase'!I17="","",'Exportación por envase'!I17)</f>
        <v>12.048400000000001</v>
      </c>
      <c r="Q46" s="21">
        <f>+IF('Exportación por envase'!J17="","",'Exportación por envase'!J17)</f>
        <v>-0.12742705262929188</v>
      </c>
      <c r="R46" s="246">
        <f>+IF('Exportación por envase'!H35="","",'Exportación por envase'!H35)</f>
        <v>5.6957000000000004</v>
      </c>
      <c r="S46" s="20">
        <f>+IF('Exportación por envase'!I35="","",'Exportación por envase'!I35)</f>
        <v>3.9180999999999999</v>
      </c>
      <c r="T46" s="22">
        <f>+IF('Exportación por envase'!J35="","",'Exportación por envase'!J35)</f>
        <v>-0.31209508927787633</v>
      </c>
    </row>
    <row r="47" spans="14:20" ht="12.95" customHeight="1" thickBot="1" x14ac:dyDescent="0.3">
      <c r="N47" s="23" t="str">
        <f t="shared" si="1"/>
        <v>Dic</v>
      </c>
      <c r="O47" s="212">
        <f>+IF('Exportación por envase'!H18="","",'Exportación por envase'!H18)</f>
        <v>14.4879</v>
      </c>
      <c r="P47" s="24" t="str">
        <f>+IF('Exportación por envase'!I18="","",'Exportación por envase'!I18)</f>
        <v/>
      </c>
      <c r="Q47" s="25" t="str">
        <f>+IF('Exportación por envase'!J18="","",'Exportación por envase'!J18)</f>
        <v/>
      </c>
      <c r="R47" s="212">
        <f>+IF('Exportación por envase'!H36="","",'Exportación por envase'!H36)</f>
        <v>4.1391</v>
      </c>
      <c r="S47" s="24" t="str">
        <f>+IF('Exportación por envase'!I36="","",'Exportación por envase'!I36)</f>
        <v/>
      </c>
      <c r="T47" s="29" t="str">
        <f>+IF('Exportación por envase'!J36="","",'Exportación por envase'!J36)</f>
        <v/>
      </c>
    </row>
    <row r="48" spans="14:20" ht="6" customHeight="1" thickBot="1" x14ac:dyDescent="0.3"/>
    <row r="49" spans="14:20" ht="15" customHeight="1" x14ac:dyDescent="0.25">
      <c r="N49" s="12"/>
      <c r="O49" s="261" t="s">
        <v>174</v>
      </c>
      <c r="P49" s="262"/>
      <c r="Q49" s="263"/>
      <c r="R49" s="261" t="s">
        <v>175</v>
      </c>
      <c r="S49" s="262"/>
      <c r="T49" s="264"/>
    </row>
    <row r="50" spans="14:20" ht="38.25" x14ac:dyDescent="0.25">
      <c r="N50" s="13"/>
      <c r="O50" s="213" t="s">
        <v>276</v>
      </c>
      <c r="P50" s="18" t="s">
        <v>281</v>
      </c>
      <c r="Q50" s="14" t="s">
        <v>16</v>
      </c>
      <c r="R50" s="213" t="s">
        <v>276</v>
      </c>
      <c r="S50" s="18" t="s">
        <v>281</v>
      </c>
      <c r="T50" s="11" t="s">
        <v>16</v>
      </c>
    </row>
    <row r="51" spans="14:20" ht="12.95" customHeight="1" x14ac:dyDescent="0.25">
      <c r="N51" s="19" t="str">
        <f>+N36</f>
        <v>Ene</v>
      </c>
      <c r="O51" s="246">
        <f>+IF('Exportación por envase'!H60="","",'Exportación por envase'!H60)</f>
        <v>45.603999999999999</v>
      </c>
      <c r="P51" s="20">
        <f>+IF('Exportación por envase'!I60="","",'Exportación por envase'!I60)</f>
        <v>50.588000000000001</v>
      </c>
      <c r="Q51" s="21">
        <f>+IF('Exportación por envase'!J60="","",'Exportación por envase'!J60)</f>
        <v>0.10928865888957118</v>
      </c>
      <c r="R51" s="211">
        <f>+IF('Exportación por envase'!H78="","",'Exportación por envase'!H78)</f>
        <v>4.415</v>
      </c>
      <c r="S51" s="26">
        <f>+IF('Exportación por envase'!I78="","",'Exportación por envase'!I78)</f>
        <v>3.2709999999999999</v>
      </c>
      <c r="T51" s="22">
        <f>+IF('Exportación por envase'!J78="","",'Exportación por envase'!J78)</f>
        <v>-0.25911664779161947</v>
      </c>
    </row>
    <row r="52" spans="14:20" ht="12.95" customHeight="1" x14ac:dyDescent="0.25">
      <c r="N52" s="19" t="str">
        <f t="shared" ref="N52:N62" si="2">+N37</f>
        <v>Feb</v>
      </c>
      <c r="O52" s="246">
        <f>+IF('Exportación por envase'!H61="","",'Exportación por envase'!H61)</f>
        <v>58.273000000000003</v>
      </c>
      <c r="P52" s="20">
        <f>+IF('Exportación por envase'!I61="","",'Exportación por envase'!I61)</f>
        <v>44.432000000000002</v>
      </c>
      <c r="Q52" s="21">
        <f>+IF('Exportación por envase'!J61="","",'Exportación por envase'!J61)</f>
        <v>-0.23751994920460595</v>
      </c>
      <c r="R52" s="211">
        <f>+IF('Exportación por envase'!H79="","",'Exportación por envase'!H79)</f>
        <v>5.9530000000000003</v>
      </c>
      <c r="S52" s="26">
        <f>+IF('Exportación por envase'!I79="","",'Exportación por envase'!I79)</f>
        <v>3.2959999999999998</v>
      </c>
      <c r="T52" s="22">
        <f>+IF('Exportación por envase'!J79="","",'Exportación por envase'!J79)</f>
        <v>-0.44632958172350079</v>
      </c>
    </row>
    <row r="53" spans="14:20" ht="12.95" customHeight="1" x14ac:dyDescent="0.25">
      <c r="N53" s="19" t="str">
        <f t="shared" si="2"/>
        <v>Mar</v>
      </c>
      <c r="O53" s="246">
        <f>+IF('Exportación por envase'!H62="","",'Exportación por envase'!H62)</f>
        <v>67.010000000000005</v>
      </c>
      <c r="P53" s="20">
        <f>+IF('Exportación por envase'!I62="","",'Exportación por envase'!I62)</f>
        <v>61.957000000000001</v>
      </c>
      <c r="Q53" s="21">
        <f>+IF('Exportación por envase'!J62="","",'Exportación por envase'!J62)</f>
        <v>-7.5406655723026517E-2</v>
      </c>
      <c r="R53" s="211">
        <f>+IF('Exportación por envase'!H80="","",'Exportación por envase'!H80)</f>
        <v>6.0330000000000004</v>
      </c>
      <c r="S53" s="26">
        <f>+IF('Exportación por envase'!I80="","",'Exportación por envase'!I80)</f>
        <v>4.5039999999999996</v>
      </c>
      <c r="T53" s="22">
        <f>+IF('Exportación por envase'!J80="","",'Exportación por envase'!J80)</f>
        <v>-0.25343941654235047</v>
      </c>
    </row>
    <row r="54" spans="14:20" ht="12.95" customHeight="1" x14ac:dyDescent="0.25">
      <c r="N54" s="19" t="str">
        <f t="shared" si="2"/>
        <v>Abr</v>
      </c>
      <c r="O54" s="246">
        <f>+IF('Exportación por envase'!H63="","",'Exportación por envase'!H63)</f>
        <v>66.632999999999996</v>
      </c>
      <c r="P54" s="20">
        <f>+IF('Exportación por envase'!I63="","",'Exportación por envase'!I63)</f>
        <v>48.67</v>
      </c>
      <c r="Q54" s="21">
        <f>+IF('Exportación por envase'!J63="","",'Exportación por envase'!J63)</f>
        <v>-0.26958113847492982</v>
      </c>
      <c r="R54" s="211">
        <f>+IF('Exportación por envase'!H81="","",'Exportación por envase'!H81)</f>
        <v>6.1820000000000004</v>
      </c>
      <c r="S54" s="26">
        <f>+IF('Exportación por envase'!I81="","",'Exportación por envase'!I81)</f>
        <v>3.71</v>
      </c>
      <c r="T54" s="22">
        <f>+IF('Exportación por envase'!J81="","",'Exportación por envase'!J81)</f>
        <v>-0.39987059204141062</v>
      </c>
    </row>
    <row r="55" spans="14:20" ht="12.95" customHeight="1" x14ac:dyDescent="0.25">
      <c r="N55" s="19" t="str">
        <f t="shared" si="2"/>
        <v>May</v>
      </c>
      <c r="O55" s="246">
        <f>+IF('Exportación por envase'!H64="","",'Exportación por envase'!H64)</f>
        <v>71.816000000000003</v>
      </c>
      <c r="P55" s="20">
        <f>+IF('Exportación por envase'!I64="","",'Exportación por envase'!I64)</f>
        <v>57.226999999999997</v>
      </c>
      <c r="Q55" s="21">
        <f>+IF('Exportación por envase'!J64="","",'Exportación por envase'!J64)</f>
        <v>-0.20314414615127552</v>
      </c>
      <c r="R55" s="211">
        <f>+IF('Exportación por envase'!H82="","",'Exportación por envase'!H82)</f>
        <v>4.4409999999999998</v>
      </c>
      <c r="S55" s="20">
        <f>+IF('Exportación por envase'!I82="","",'Exportación por envase'!I82)</f>
        <v>4.274</v>
      </c>
      <c r="T55" s="22">
        <f>+IF('Exportación por envase'!J82="","",'Exportación por envase'!J82)</f>
        <v>-3.7604143210988483E-2</v>
      </c>
    </row>
    <row r="56" spans="14:20" ht="12.95" customHeight="1" x14ac:dyDescent="0.25">
      <c r="N56" s="19" t="str">
        <f t="shared" si="2"/>
        <v>Jun</v>
      </c>
      <c r="O56" s="246">
        <f>+IF('Exportación por envase'!H65="","",'Exportación por envase'!H65)</f>
        <v>75.272000000000006</v>
      </c>
      <c r="P56" s="20">
        <f>+IF('Exportación por envase'!I65="","",'Exportación por envase'!I65)</f>
        <v>56.622</v>
      </c>
      <c r="Q56" s="21">
        <f>+IF('Exportación por envase'!J65="","",'Exportación por envase'!J65)</f>
        <v>-0.24776809437772351</v>
      </c>
      <c r="R56" s="211">
        <f>+IF('Exportación por envase'!H83="","",'Exportación por envase'!H83)</f>
        <v>5.423</v>
      </c>
      <c r="S56" s="20">
        <f>+IF('Exportación por envase'!I83="","",'Exportación por envase'!I83)</f>
        <v>2.8410000000000002</v>
      </c>
      <c r="T56" s="22">
        <f>+IF('Exportación por envase'!J83="","",'Exportación por envase'!J83)</f>
        <v>-0.47612022865572556</v>
      </c>
    </row>
    <row r="57" spans="14:20" ht="12.95" customHeight="1" x14ac:dyDescent="0.25">
      <c r="N57" s="19" t="str">
        <f t="shared" si="2"/>
        <v>Jul</v>
      </c>
      <c r="O57" s="246">
        <f>+IF('Exportación por envase'!H66="","",'Exportación por envase'!H66)</f>
        <v>58.521999999999998</v>
      </c>
      <c r="P57" s="20">
        <f>+IF('Exportación por envase'!I66="","",'Exportación por envase'!I66)</f>
        <v>56.829000000000001</v>
      </c>
      <c r="Q57" s="21">
        <f>+IF('Exportación por envase'!J66="","",'Exportación por envase'!J66)</f>
        <v>-2.8929291548477454E-2</v>
      </c>
      <c r="R57" s="211">
        <f>+IF('Exportación por envase'!H84="","",'Exportación por envase'!H84)</f>
        <v>2.536</v>
      </c>
      <c r="S57" s="20">
        <f>+IF('Exportación por envase'!I84="","",'Exportación por envase'!I84)</f>
        <v>3.5179999999999998</v>
      </c>
      <c r="T57" s="22">
        <f>+IF('Exportación por envase'!J84="","",'Exportación por envase'!J84)</f>
        <v>0.38722397476340675</v>
      </c>
    </row>
    <row r="58" spans="14:20" ht="12.95" customHeight="1" x14ac:dyDescent="0.25">
      <c r="N58" s="19" t="str">
        <f t="shared" si="2"/>
        <v>Ago</v>
      </c>
      <c r="O58" s="246">
        <f>+IF('Exportación por envase'!H67="","",'Exportación por envase'!H67)</f>
        <v>82.748000000000005</v>
      </c>
      <c r="P58" s="20">
        <f>+IF('Exportación por envase'!I67="","",'Exportación por envase'!I67)</f>
        <v>68.593000000000004</v>
      </c>
      <c r="Q58" s="21">
        <f>+IF('Exportación por envase'!J67="","",'Exportación por envase'!J67)</f>
        <v>-0.17106153623048292</v>
      </c>
      <c r="R58" s="211">
        <f>+IF('Exportación por envase'!H85="","",'Exportación por envase'!H85)</f>
        <v>4.0229999999999997</v>
      </c>
      <c r="S58" s="20">
        <f>+IF('Exportación por envase'!I85="","",'Exportación por envase'!I85)</f>
        <v>3.4510000000000001</v>
      </c>
      <c r="T58" s="22">
        <f>+IF('Exportación por envase'!J85="","",'Exportación por envase'!J85)</f>
        <v>-0.14218245090728299</v>
      </c>
    </row>
    <row r="59" spans="14:20" ht="12.95" customHeight="1" x14ac:dyDescent="0.25">
      <c r="N59" s="19" t="str">
        <f t="shared" si="2"/>
        <v>Sep</v>
      </c>
      <c r="O59" s="246">
        <f>+IF('Exportación por envase'!H68="","",'Exportación por envase'!H68)</f>
        <v>67.754999999999995</v>
      </c>
      <c r="P59" s="20">
        <f>+IF('Exportación por envase'!I68="","",'Exportación por envase'!I68)</f>
        <v>59.838999999999999</v>
      </c>
      <c r="Q59" s="21">
        <f>+IF('Exportación por envase'!J68="","",'Exportación por envase'!J68)</f>
        <v>-0.1168327060733525</v>
      </c>
      <c r="R59" s="211">
        <f>+IF('Exportación por envase'!H86="","",'Exportación por envase'!H86)</f>
        <v>5.9509999999999996</v>
      </c>
      <c r="S59" s="20">
        <f>+IF('Exportación por envase'!I86="","",'Exportación por envase'!I86)</f>
        <v>5.29</v>
      </c>
      <c r="T59" s="22">
        <f>+IF('Exportación por envase'!J86="","",'Exportación por envase'!J86)</f>
        <v>-0.11107376911443445</v>
      </c>
    </row>
    <row r="60" spans="14:20" ht="12.95" customHeight="1" x14ac:dyDescent="0.25">
      <c r="N60" s="19" t="str">
        <f t="shared" si="2"/>
        <v>Oct</v>
      </c>
      <c r="O60" s="246">
        <f>+IF('Exportación por envase'!H69="","",'Exportación por envase'!H69)</f>
        <v>65.254999999999995</v>
      </c>
      <c r="P60" s="20">
        <f>+IF('Exportación por envase'!I69="","",'Exportación por envase'!I69)</f>
        <v>57.043999999999997</v>
      </c>
      <c r="Q60" s="21">
        <f>+IF('Exportación por envase'!J69="","",'Exportación por envase'!J69)</f>
        <v>-0.12582943835721394</v>
      </c>
      <c r="R60" s="211">
        <f>+IF('Exportación por envase'!H87="","",'Exportación por envase'!H87)</f>
        <v>3.3</v>
      </c>
      <c r="S60" s="20">
        <f>+IF('Exportación por envase'!I87="","",'Exportación por envase'!I87)</f>
        <v>4.2560000000000002</v>
      </c>
      <c r="T60" s="22">
        <f>+IF('Exportación por envase'!J87="","",'Exportación por envase'!J87)</f>
        <v>0.28969696969696979</v>
      </c>
    </row>
    <row r="61" spans="14:20" ht="12.95" customHeight="1" x14ac:dyDescent="0.25">
      <c r="N61" s="19" t="str">
        <f t="shared" si="2"/>
        <v>Nov</v>
      </c>
      <c r="O61" s="246">
        <f>+IF('Exportación por envase'!H70="","",'Exportación por envase'!H70)</f>
        <v>53.59</v>
      </c>
      <c r="P61" s="20">
        <f>+IF('Exportación por envase'!I70="","",'Exportación por envase'!I70)</f>
        <v>49.857999999999997</v>
      </c>
      <c r="Q61" s="21">
        <f>+IF('Exportación por envase'!J70="","",'Exportación por envase'!J70)</f>
        <v>-6.963985818249685E-2</v>
      </c>
      <c r="R61" s="211">
        <f>+IF('Exportación por envase'!H88="","",'Exportación por envase'!H88)</f>
        <v>5.4349999999999996</v>
      </c>
      <c r="S61" s="20">
        <f>+IF('Exportación por envase'!I88="","",'Exportación por envase'!I88)</f>
        <v>3.6579999999999999</v>
      </c>
      <c r="T61" s="22">
        <f>+IF('Exportación por envase'!J88="","",'Exportación por envase'!J88)</f>
        <v>-0.3269549218031278</v>
      </c>
    </row>
    <row r="62" spans="14:20" ht="12.95" customHeight="1" thickBot="1" x14ac:dyDescent="0.3">
      <c r="N62" s="23" t="str">
        <f t="shared" si="2"/>
        <v>Dic</v>
      </c>
      <c r="O62" s="212">
        <f>+IF('Exportación por envase'!H71="","",'Exportación por envase'!H71)</f>
        <v>58.055999999999997</v>
      </c>
      <c r="P62" s="24" t="str">
        <f>+IF('Exportación por envase'!I71="","",'Exportación por envase'!I71)</f>
        <v/>
      </c>
      <c r="Q62" s="25" t="str">
        <f>+IF('Exportación por envase'!J71="","",'Exportación por envase'!J71)</f>
        <v/>
      </c>
      <c r="R62" s="215">
        <f>+IF('Exportación por envase'!H89="","",'Exportación por envase'!H89)</f>
        <v>3.61</v>
      </c>
      <c r="S62" s="24" t="str">
        <f>+IF('Exportación por envase'!I89="","",'Exportación por envase'!I89)</f>
        <v/>
      </c>
      <c r="T62" s="29" t="str">
        <f>+IF('Exportación por envase'!J89="","",'Exportación por envase'!J89)</f>
        <v/>
      </c>
    </row>
    <row r="63" spans="14:20" ht="6" customHeight="1" thickBot="1" x14ac:dyDescent="0.3"/>
    <row r="64" spans="14:20" x14ac:dyDescent="0.25">
      <c r="N64" s="12"/>
      <c r="O64" s="261" t="s">
        <v>174</v>
      </c>
      <c r="P64" s="262"/>
      <c r="Q64" s="263"/>
      <c r="R64" s="261" t="s">
        <v>175</v>
      </c>
      <c r="S64" s="262"/>
      <c r="T64" s="264"/>
    </row>
    <row r="65" spans="11:20" ht="38.25" x14ac:dyDescent="0.25">
      <c r="N65" s="13"/>
      <c r="O65" s="213" t="s">
        <v>276</v>
      </c>
      <c r="P65" s="18" t="s">
        <v>281</v>
      </c>
      <c r="Q65" s="14" t="s">
        <v>16</v>
      </c>
      <c r="R65" s="213" t="s">
        <v>276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11">
        <f>+IF('Exportación por envase'!H113="","",'Exportación por envase'!H113)</f>
        <v>3.6556312625250502</v>
      </c>
      <c r="P66" s="26">
        <f>+IF('Exportación por envase'!I113="","",'Exportación por envase'!I113)</f>
        <v>4.0782631829285005</v>
      </c>
      <c r="Q66" s="21">
        <f>+IF('Exportación por envase'!J113="","",'Exportación por envase'!J113)</f>
        <v>0.1156112009260819</v>
      </c>
      <c r="R66" s="211">
        <f>+IF('Exportación por envase'!H131="","",'Exportación por envase'!H131)</f>
        <v>0.79363652705374799</v>
      </c>
      <c r="S66" s="26">
        <f>+IF('Exportación por envase'!I131="","",'Exportación por envase'!I131)</f>
        <v>0.94102416570770997</v>
      </c>
      <c r="T66" s="22">
        <f>+IF('Exportación por envase'!J131="","",'Exportación por envase'!J131)</f>
        <v>0.18571176304235348</v>
      </c>
    </row>
    <row r="67" spans="11:20" ht="12.95" customHeight="1" x14ac:dyDescent="0.25">
      <c r="N67" s="19" t="str">
        <f t="shared" ref="N67:N77" si="3">+N52</f>
        <v>Feb</v>
      </c>
      <c r="O67" s="211">
        <f>+IF('Exportación por envase'!H114="","",'Exportación por envase'!H114)</f>
        <v>3.8515889382402708</v>
      </c>
      <c r="P67" s="26">
        <f>+IF('Exportación por envase'!I114="","",'Exportación por envase'!I114)</f>
        <v>4.0649558574630618</v>
      </c>
      <c r="Q67" s="21">
        <f>+IF('Exportación por envase'!J114="","",'Exportación por envase'!J114)</f>
        <v>5.5397116006952407E-2</v>
      </c>
      <c r="R67" s="211">
        <f>+IF('Exportación por envase'!H132="","",'Exportación por envase'!H132)</f>
        <v>0.92185951437066405</v>
      </c>
      <c r="S67" s="26">
        <f>+IF('Exportación por envase'!I132="","",'Exportación por envase'!I132)</f>
        <v>0.93212669683257909</v>
      </c>
      <c r="T67" s="22">
        <f>+IF('Exportación por envase'!J132="","",'Exportación por envase'!J132)</f>
        <v>1.1137469757443785E-2</v>
      </c>
    </row>
    <row r="68" spans="11:20" ht="12.95" customHeight="1" x14ac:dyDescent="0.25">
      <c r="N68" s="19" t="str">
        <f t="shared" si="3"/>
        <v>Mar</v>
      </c>
      <c r="O68" s="211">
        <f>+IF('Exportación por envase'!H115="","",'Exportación por envase'!H115)</f>
        <v>3.7686506307329779</v>
      </c>
      <c r="P68" s="26">
        <f>+IF('Exportación por envase'!I115="","",'Exportación por envase'!I115)</f>
        <v>4.1519460676566773</v>
      </c>
      <c r="Q68" s="21">
        <f>+IF('Exportación por envase'!J115="","",'Exportación por envase'!J115)</f>
        <v>0.10170628017305794</v>
      </c>
      <c r="R68" s="211">
        <f>+IF('Exportación por envase'!H133="","",'Exportación por envase'!H133)</f>
        <v>0.80069544905570234</v>
      </c>
      <c r="S68" s="26">
        <f>+IF('Exportación por envase'!I133="","",'Exportación por envase'!I133)</f>
        <v>1.0870299753825361</v>
      </c>
      <c r="T68" s="22">
        <f>+IF('Exportación por envase'!J133="","",'Exportación por envase'!J133)</f>
        <v>0.3576072858469741</v>
      </c>
    </row>
    <row r="69" spans="11:20" ht="12.95" customHeight="1" x14ac:dyDescent="0.25">
      <c r="N69" s="19" t="str">
        <f t="shared" si="3"/>
        <v>Abr</v>
      </c>
      <c r="O69" s="211">
        <f>+IF('Exportación por envase'!H116="","",'Exportación por envase'!H116)</f>
        <v>3.974388032638259</v>
      </c>
      <c r="P69" s="26">
        <f>+IF('Exportación por envase'!I116="","",'Exportación por envase'!I116)</f>
        <v>4.2810523630670172</v>
      </c>
      <c r="Q69" s="21">
        <f>+IF('Exportación por envase'!J116="","",'Exportación por envase'!J116)</f>
        <v>7.716013834340929E-2</v>
      </c>
      <c r="R69" s="211">
        <f>+IF('Exportación por envase'!H134="","",'Exportación por envase'!H134)</f>
        <v>0.71534367044665592</v>
      </c>
      <c r="S69" s="26">
        <f>+IF('Exportación por envase'!I134="","",'Exportación por envase'!I134)</f>
        <v>0.94894618375281359</v>
      </c>
      <c r="T69" s="22">
        <f>+IF('Exportación por envase'!J134="","",'Exportación por envase'!J134)</f>
        <v>0.32655983823872758</v>
      </c>
    </row>
    <row r="70" spans="11:20" ht="12.95" customHeight="1" x14ac:dyDescent="0.25">
      <c r="N70" s="19" t="str">
        <f t="shared" si="3"/>
        <v>May</v>
      </c>
      <c r="O70" s="211">
        <f>+IF('Exportación por envase'!H117="","",'Exportación por envase'!H117)</f>
        <v>4.0356496622722728</v>
      </c>
      <c r="P70" s="26">
        <f>+IF('Exportación por envase'!I117="","",'Exportación por envase'!I117)</f>
        <v>4.2096939113291798</v>
      </c>
      <c r="Q70" s="21">
        <f>+IF('Exportación por envase'!J117="","",'Exportación por envase'!J117)</f>
        <v>4.3126699198887231E-2</v>
      </c>
      <c r="R70" s="211">
        <f>+IF('Exportación por envase'!H135="","",'Exportación por envase'!H135)</f>
        <v>0.80116178380718717</v>
      </c>
      <c r="S70" s="26">
        <f>+IF('Exportación por envase'!I135="","",'Exportación por envase'!I135)</f>
        <v>1.060545905707196</v>
      </c>
      <c r="T70" s="22">
        <f>+IF('Exportación por envase'!J135="","",'Exportación por envase'!J135)</f>
        <v>0.32375997849946603</v>
      </c>
    </row>
    <row r="71" spans="11:20" ht="12.95" customHeight="1" x14ac:dyDescent="0.25">
      <c r="N71" s="19" t="str">
        <f t="shared" si="3"/>
        <v>Jun</v>
      </c>
      <c r="O71" s="211">
        <f>+IF('Exportación por envase'!H118="","",'Exportación por envase'!H118)</f>
        <v>3.7464040056142309</v>
      </c>
      <c r="P71" s="26">
        <f>+IF('Exportación por envase'!I118="","",'Exportación por envase'!I118)</f>
        <v>4.6068229340406317</v>
      </c>
      <c r="Q71" s="21">
        <f>+IF('Exportación por envase'!J118="","",'Exportación por envase'!J118)</f>
        <v>0.22966528092992822</v>
      </c>
      <c r="R71" s="211">
        <f>+IF('Exportación por envase'!H136="","",'Exportación por envase'!H136)</f>
        <v>0.95299182848607322</v>
      </c>
      <c r="S71" s="26">
        <f>+IF('Exportación por envase'!I136="","",'Exportación por envase'!I136)</f>
        <v>1.0680852663633973</v>
      </c>
      <c r="T71" s="22">
        <f>+IF('Exportación por envase'!J136="","",'Exportación por envase'!J136)</f>
        <v>0.12077064507485025</v>
      </c>
    </row>
    <row r="72" spans="11:20" ht="12.95" customHeight="1" x14ac:dyDescent="0.25">
      <c r="N72" s="19" t="str">
        <f t="shared" si="3"/>
        <v>Jul</v>
      </c>
      <c r="O72" s="211">
        <f>+IF('Exportación por envase'!H119="","",'Exportación por envase'!H119)</f>
        <v>3.757094065380961</v>
      </c>
      <c r="P72" s="26">
        <f>+IF('Exportación por envase'!I119="","",'Exportación por envase'!I119)</f>
        <v>4.1121732020231994</v>
      </c>
      <c r="Q72" s="21">
        <f>+IF('Exportación por envase'!J119="","",'Exportación por envase'!J119)</f>
        <v>9.4508982331331204E-2</v>
      </c>
      <c r="R72" s="211">
        <f>+IF('Exportación por envase'!H137="","",'Exportación por envase'!H137)</f>
        <v>0.84640544689940589</v>
      </c>
      <c r="S72" s="26">
        <f>+IF('Exportación por envase'!I137="","",'Exportación por envase'!I137)</f>
        <v>1.1099892724174922</v>
      </c>
      <c r="T72" s="22">
        <f>+IF('Exportación por envase'!J137="","",'Exportación por envase'!J137)</f>
        <v>0.3114155591550829</v>
      </c>
    </row>
    <row r="73" spans="11:20" ht="12.95" customHeight="1" x14ac:dyDescent="0.25">
      <c r="N73" s="19" t="str">
        <f t="shared" si="3"/>
        <v>Ago</v>
      </c>
      <c r="O73" s="211">
        <f>+IF('Exportación por envase'!H120="","",'Exportación por envase'!H120)</f>
        <v>3.9671497677183667</v>
      </c>
      <c r="P73" s="26">
        <f>+IF('Exportación por envase'!I120="","",'Exportación por envase'!I120)</f>
        <v>4.3803083132176202</v>
      </c>
      <c r="Q73" s="21">
        <f>+IF('Exportación por envase'!J120="","",'Exportación por envase'!J120)</f>
        <v>0.10414493268220482</v>
      </c>
      <c r="R73" s="211">
        <f>+IF('Exportación por envase'!H138="","",'Exportación por envase'!H138)</f>
        <v>0.92217765042979938</v>
      </c>
      <c r="S73" s="26">
        <f>+IF('Exportación por envase'!I138="","",'Exportación por envase'!I138)</f>
        <v>1.0779322192722163</v>
      </c>
      <c r="T73" s="22">
        <f>+IF('Exportación por envase'!J138="","",'Exportación por envase'!J138)</f>
        <v>0.16889865935248416</v>
      </c>
    </row>
    <row r="74" spans="11:20" ht="12.95" customHeight="1" x14ac:dyDescent="0.25">
      <c r="N74" s="19" t="str">
        <f t="shared" si="3"/>
        <v>Sep</v>
      </c>
      <c r="O74" s="211">
        <f>+IF('Exportación por envase'!H121="","",'Exportación por envase'!H121)</f>
        <v>3.8959582775097603</v>
      </c>
      <c r="P74" s="26">
        <f>+IF('Exportación por envase'!I121="","",'Exportación por envase'!I121)</f>
        <v>4.4183797034674228</v>
      </c>
      <c r="Q74" s="21">
        <f>+IF('Exportación por envase'!J121="","",'Exportación por envase'!J121)</f>
        <v>0.13409317778720831</v>
      </c>
      <c r="R74" s="211">
        <f>+IF('Exportación por envase'!H139="","",'Exportación por envase'!H139)</f>
        <v>0.92840761946364203</v>
      </c>
      <c r="S74" s="26">
        <f>+IF('Exportación por envase'!I139="","",'Exportación por envase'!I139)</f>
        <v>1.0306867998051632</v>
      </c>
      <c r="T74" s="22">
        <f>+IF('Exportación por envase'!J139="","",'Exportación por envase'!J139)</f>
        <v>0.11016624400455655</v>
      </c>
    </row>
    <row r="75" spans="11:20" ht="12.95" customHeight="1" x14ac:dyDescent="0.25">
      <c r="N75" s="19" t="str">
        <f t="shared" si="3"/>
        <v>Oct</v>
      </c>
      <c r="O75" s="211">
        <f>+IF('Exportación por envase'!H122="","",'Exportación por envase'!H122)</f>
        <v>3.965929050255562</v>
      </c>
      <c r="P75" s="26">
        <f>+IF('Exportación por envase'!I122="","",'Exportación por envase'!I122)</f>
        <v>4.1785578247238417</v>
      </c>
      <c r="Q75" s="21">
        <f>+IF('Exportación por envase'!J122="","",'Exportación por envase'!J122)</f>
        <v>5.3613862420100133E-2</v>
      </c>
      <c r="R75" s="211">
        <f>+IF('Exportación por envase'!H140="","",'Exportación por envase'!H140)</f>
        <v>0.73858549686660691</v>
      </c>
      <c r="S75" s="26">
        <f>+IF('Exportación por envase'!I140="","",'Exportación por envase'!I140)</f>
        <v>0.96716282240654472</v>
      </c>
      <c r="T75" s="22">
        <f>+IF('Exportación por envase'!J140="","",'Exportación por envase'!J140)</f>
        <v>0.30947984560983088</v>
      </c>
    </row>
    <row r="76" spans="11:20" ht="12.95" customHeight="1" x14ac:dyDescent="0.25">
      <c r="N76" s="19" t="str">
        <f t="shared" si="3"/>
        <v>Nov</v>
      </c>
      <c r="O76" s="211">
        <f>+IF('Exportación por envase'!H123="","",'Exportación por envase'!H123)</f>
        <v>3.8811115375980418</v>
      </c>
      <c r="P76" s="26">
        <f>+IF('Exportación por envase'!I123="","",'Exportación por envase'!I123)</f>
        <v>4.1381428239434275</v>
      </c>
      <c r="Q76" s="21">
        <f>+IF('Exportación por envase'!J123="","",'Exportación por envase'!J123)</f>
        <v>6.622620449204053E-2</v>
      </c>
      <c r="R76" s="211">
        <f>+IF('Exportación por envase'!H141="","",'Exportación por envase'!H141)</f>
        <v>0.9542286286145687</v>
      </c>
      <c r="S76" s="26">
        <f>+IF('Exportación por envase'!I141="","",'Exportación por envase'!I141)</f>
        <v>0.93361578316020521</v>
      </c>
      <c r="T76" s="22">
        <f>+IF('Exportación por envase'!J141="","",'Exportación por envase'!J141)</f>
        <v>-2.1601579366038237E-2</v>
      </c>
    </row>
    <row r="77" spans="11:20" ht="12.95" customHeight="1" thickBot="1" x14ac:dyDescent="0.3">
      <c r="N77" s="23" t="str">
        <f t="shared" si="3"/>
        <v>Dic</v>
      </c>
      <c r="O77" s="215">
        <f>+IF('Exportación por envase'!H124="","",'Exportación por envase'!H124)</f>
        <v>4.0072060132938523</v>
      </c>
      <c r="P77" s="184" t="str">
        <f>+IF('Exportación por envase'!I124="","",'Exportación por envase'!I124)</f>
        <v/>
      </c>
      <c r="Q77" s="25" t="str">
        <f>+IF('Exportación por envase'!J124="","",'Exportación por envase'!J124)</f>
        <v/>
      </c>
      <c r="R77" s="215">
        <f>+IF('Exportación por envase'!H142="","",'Exportación por envase'!H142)</f>
        <v>0.87217027856297258</v>
      </c>
      <c r="S77" s="184" t="str">
        <f>+IF('Exportación por envase'!I142="","",'Exportación por envase'!I142)</f>
        <v/>
      </c>
      <c r="T77" s="29" t="str">
        <f>+IF('Exportación por envase'!J142="","",'Exportación por envase'!J142)</f>
        <v/>
      </c>
    </row>
    <row r="78" spans="11:20" ht="6" customHeight="1" thickBot="1" x14ac:dyDescent="0.3"/>
    <row r="79" spans="11:20" x14ac:dyDescent="0.25">
      <c r="K79" s="12"/>
      <c r="L79" s="261" t="s">
        <v>178</v>
      </c>
      <c r="M79" s="262"/>
      <c r="N79" s="263"/>
      <c r="O79" s="261" t="s">
        <v>179</v>
      </c>
      <c r="P79" s="262"/>
      <c r="Q79" s="267"/>
      <c r="R79" s="268" t="s">
        <v>180</v>
      </c>
      <c r="S79" s="262"/>
      <c r="T79" s="264"/>
    </row>
    <row r="80" spans="11:20" ht="38.25" x14ac:dyDescent="0.25">
      <c r="K80" s="13"/>
      <c r="L80" s="213" t="s">
        <v>276</v>
      </c>
      <c r="M80" s="18" t="s">
        <v>281</v>
      </c>
      <c r="N80" s="14" t="s">
        <v>16</v>
      </c>
      <c r="O80" s="213" t="s">
        <v>276</v>
      </c>
      <c r="P80" s="18" t="s">
        <v>281</v>
      </c>
      <c r="Q80" s="14" t="s">
        <v>16</v>
      </c>
      <c r="R80" s="213" t="s">
        <v>276</v>
      </c>
      <c r="S80" s="18" t="s">
        <v>281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11">
        <f>+IF('Exportación por varietal'!H7="","",'Exportación por varietal'!H7)</f>
        <v>9.3010999999999999</v>
      </c>
      <c r="M81" s="211">
        <f>+IF('Exportación por varietal'!I7="","",'Exportación por varietal'!I7)</f>
        <v>8.9431999999999992</v>
      </c>
      <c r="N81" s="21">
        <f>+IF('Exportación por varietal'!J7="","",'Exportación por varietal'!J7)</f>
        <v>-3.8479319650363997E-2</v>
      </c>
      <c r="O81" s="211">
        <f>+IF('Exportación por varietal'!H25="","",'Exportación por varietal'!H25)</f>
        <v>1.3627</v>
      </c>
      <c r="P81" s="211">
        <f>+IF('Exportación por varietal'!I25="","",'Exportación por varietal'!I25)</f>
        <v>1.5545</v>
      </c>
      <c r="Q81" s="21">
        <f>+IF('Exportación por varietal'!J25="","",'Exportación por varietal'!J25)</f>
        <v>0.14074998165406916</v>
      </c>
      <c r="R81" s="211">
        <f>+IF('Exportación por varietal'!H97="","",'Exportación por varietal'!H97)</f>
        <v>1.6005</v>
      </c>
      <c r="S81" s="211">
        <f>+IF('Exportación por varietal'!I97="","",'Exportación por varietal'!I97)</f>
        <v>0.82689999999999997</v>
      </c>
      <c r="T81" s="22">
        <f>+IF('Exportación por varietal'!J97="","",'Exportación por varietal'!J97)</f>
        <v>-0.48334895345204631</v>
      </c>
    </row>
    <row r="82" spans="11:20" ht="12.95" customHeight="1" x14ac:dyDescent="0.25">
      <c r="K82" s="19" t="str">
        <f t="shared" si="4"/>
        <v>Feb</v>
      </c>
      <c r="L82" s="211">
        <f>+IF('Exportación por varietal'!H8="","",'Exportación por varietal'!H8)</f>
        <v>12.5318</v>
      </c>
      <c r="M82" s="211">
        <f>+IF('Exportación por varietal'!I8="","",'Exportación por varietal'!I8)</f>
        <v>9.1</v>
      </c>
      <c r="N82" s="21">
        <f>+IF('Exportación por varietal'!J8="","",'Exportación por varietal'!J8)</f>
        <v>-0.27384733238640901</v>
      </c>
      <c r="O82" s="211">
        <f>+IF('Exportación por varietal'!H26="","",'Exportación por varietal'!H26)</f>
        <v>1.3777999999999999</v>
      </c>
      <c r="P82" s="211">
        <f>+IF('Exportación por varietal'!I26="","",'Exportación por varietal'!I26)</f>
        <v>1.2089000000000001</v>
      </c>
      <c r="Q82" s="21">
        <f>+IF('Exportación por varietal'!J26="","",'Exportación por varietal'!J26)</f>
        <v>-0.12258673247205676</v>
      </c>
      <c r="R82" s="211">
        <f>+IF('Exportación por varietal'!H98="","",'Exportación por varietal'!H98)</f>
        <v>1.9029</v>
      </c>
      <c r="S82" s="211">
        <f>+IF('Exportación por varietal'!I98="","",'Exportación por varietal'!I98)</f>
        <v>0.53959999999999997</v>
      </c>
      <c r="T82" s="22">
        <f>+IF('Exportación por varietal'!J98="","",'Exportación por varietal'!J98)</f>
        <v>-0.71643281307478057</v>
      </c>
    </row>
    <row r="83" spans="11:20" ht="12.95" customHeight="1" x14ac:dyDescent="0.25">
      <c r="K83" s="19" t="str">
        <f t="shared" si="4"/>
        <v>Mar</v>
      </c>
      <c r="L83" s="211">
        <f>+IF('Exportación por varietal'!H9="","",'Exportación por varietal'!H9)</f>
        <v>14.43614</v>
      </c>
      <c r="M83" s="211">
        <f>+IF('Exportación por varietal'!I9="","",'Exportación por varietal'!I9)</f>
        <v>12.0625</v>
      </c>
      <c r="N83" s="21">
        <f>+IF('Exportación por varietal'!J9="","",'Exportación por varietal'!J9)</f>
        <v>-0.16442345391496616</v>
      </c>
      <c r="O83" s="211">
        <f>+IF('Exportación por varietal'!H27="","",'Exportación por varietal'!H27)</f>
        <v>1.7363299999999999</v>
      </c>
      <c r="P83" s="211">
        <f>+IF('Exportación por varietal'!I27="","",'Exportación por varietal'!I27)</f>
        <v>1.32</v>
      </c>
      <c r="Q83" s="21">
        <f>+IF('Exportación por varietal'!J27="","",'Exportación por varietal'!J27)</f>
        <v>-0.23977584906095029</v>
      </c>
      <c r="R83" s="211">
        <f>+IF('Exportación por varietal'!H99="","",'Exportación por varietal'!H99)</f>
        <v>1.4820899999999999</v>
      </c>
      <c r="S83" s="211">
        <f>+IF('Exportación por varietal'!I99="","",'Exportación por varietal'!I99)</f>
        <v>0.83020000000000005</v>
      </c>
      <c r="T83" s="22">
        <f>+IF('Exportación por varietal'!J99="","",'Exportación por varietal'!J99)</f>
        <v>-0.43984508363189811</v>
      </c>
    </row>
    <row r="84" spans="11:20" ht="12.95" customHeight="1" x14ac:dyDescent="0.25">
      <c r="K84" s="19" t="str">
        <f t="shared" si="4"/>
        <v>Abr</v>
      </c>
      <c r="L84" s="211">
        <f>+IF('Exportación por varietal'!H10="","",'Exportación por varietal'!H10)</f>
        <v>12.6972</v>
      </c>
      <c r="M84" s="211">
        <f>+IF('Exportación por varietal'!I10="","",'Exportación por varietal'!I10)</f>
        <v>10.027200000000001</v>
      </c>
      <c r="N84" s="21">
        <f>+IF('Exportación por varietal'!J10="","",'Exportación por varietal'!J10)</f>
        <v>-0.21028258198657968</v>
      </c>
      <c r="O84" s="211">
        <f>+IF('Exportación por varietal'!H28="","",'Exportación por varietal'!H28)</f>
        <v>1.9719799999999998</v>
      </c>
      <c r="P84" s="211">
        <f>+IF('Exportación por varietal'!I28="","",'Exportación por varietal'!I28)</f>
        <v>1.2041999999999999</v>
      </c>
      <c r="Q84" s="21">
        <f>+IF('Exportación por varietal'!J28="","",'Exportación por varietal'!J28)</f>
        <v>-0.38934471952048189</v>
      </c>
      <c r="R84" s="211">
        <f>+IF('Exportación por varietal'!H100="","",'Exportación por varietal'!H100)</f>
        <v>2.19699</v>
      </c>
      <c r="S84" s="211">
        <f>+IF('Exportación por varietal'!I100="","",'Exportación por varietal'!I100)</f>
        <v>0.83530000000000004</v>
      </c>
      <c r="T84" s="22">
        <f>+IF('Exportación por varietal'!J100="","",'Exportación por varietal'!J100)</f>
        <v>-0.61979799634955102</v>
      </c>
    </row>
    <row r="85" spans="11:20" ht="12.95" customHeight="1" x14ac:dyDescent="0.25">
      <c r="K85" s="19" t="str">
        <f t="shared" si="4"/>
        <v>May</v>
      </c>
      <c r="L85" s="211">
        <f>+IF('Exportación por varietal'!H11="","",'Exportación por varietal'!H11)</f>
        <v>12.417336000000001</v>
      </c>
      <c r="M85" s="211">
        <f>+IF('Exportación por varietal'!I11="","",'Exportación por varietal'!I11)</f>
        <v>11.3538</v>
      </c>
      <c r="N85" s="21">
        <f>+IF('Exportación por varietal'!J11="","",'Exportación por varietal'!J11)</f>
        <v>-8.5649289026245357E-2</v>
      </c>
      <c r="O85" s="211">
        <f>+IF('Exportación por varietal'!H29="","",'Exportación por varietal'!H29)</f>
        <v>1.7314959999999999</v>
      </c>
      <c r="P85" s="211">
        <f>+IF('Exportación por varietal'!I29="","",'Exportación por varietal'!I29)</f>
        <v>1.4655</v>
      </c>
      <c r="Q85" s="21">
        <f>+IF('Exportación por varietal'!J29="","",'Exportación por varietal'!J29)</f>
        <v>-0.15362207016360419</v>
      </c>
      <c r="R85" s="211">
        <f>+IF('Exportación por varietal'!H101="","",'Exportación por varietal'!H101)</f>
        <v>0.90730499999999992</v>
      </c>
      <c r="S85" s="211">
        <f>+IF('Exportación por varietal'!I101="","",'Exportación por varietal'!I101)</f>
        <v>0.6845</v>
      </c>
      <c r="T85" s="22">
        <f>+IF('Exportación por varietal'!J101="","",'Exportación por varietal'!J101)</f>
        <v>-0.24556791817525525</v>
      </c>
    </row>
    <row r="86" spans="11:20" ht="12.95" customHeight="1" x14ac:dyDescent="0.25">
      <c r="K86" s="19" t="str">
        <f t="shared" si="4"/>
        <v>Jun</v>
      </c>
      <c r="L86" s="211">
        <f>+IF('Exportación por varietal'!H12="","",'Exportación por varietal'!H12)</f>
        <v>14.722413000000001</v>
      </c>
      <c r="M86" s="211">
        <f>+IF('Exportación por varietal'!I12="","",'Exportación por varietal'!I12)</f>
        <v>9.2667999999999999</v>
      </c>
      <c r="N86" s="21">
        <f>+IF('Exportación por varietal'!J12="","",'Exportación por varietal'!J12)</f>
        <v>-0.37056513765780108</v>
      </c>
      <c r="O86" s="211">
        <f>+IF('Exportación por varietal'!H30="","",'Exportación por varietal'!H30)</f>
        <v>2.0361410000000002</v>
      </c>
      <c r="P86" s="211">
        <f>+IF('Exportación por varietal'!I30="","",'Exportación por varietal'!I30)</f>
        <v>1.3391</v>
      </c>
      <c r="Q86" s="21">
        <f>+IF('Exportación por varietal'!J30="","",'Exportación por varietal'!J30)</f>
        <v>-0.34233434717929656</v>
      </c>
      <c r="R86" s="211">
        <f>+IF('Exportación por varietal'!H102="","",'Exportación por varietal'!H102)</f>
        <v>1.6461110000000001</v>
      </c>
      <c r="S86" s="211">
        <f>+IF('Exportación por varietal'!I102="","",'Exportación por varietal'!I102)</f>
        <v>0.63109999999999999</v>
      </c>
      <c r="T86" s="22">
        <f>+IF('Exportación por varietal'!J102="","",'Exportación por varietal'!J102)</f>
        <v>-0.61661151647732138</v>
      </c>
    </row>
    <row r="87" spans="11:20" ht="12.95" customHeight="1" x14ac:dyDescent="0.25">
      <c r="K87" s="19" t="str">
        <f t="shared" si="4"/>
        <v>Jul</v>
      </c>
      <c r="L87" s="211">
        <f>+IF('Exportación por varietal'!H13="","",'Exportación por varietal'!H13)</f>
        <v>10.654828</v>
      </c>
      <c r="M87" s="211">
        <f>+IF('Exportación por varietal'!I13="","",'Exportación por varietal'!I13)</f>
        <v>9.4695999999999998</v>
      </c>
      <c r="N87" s="21">
        <f>+IF('Exportación por varietal'!J13="","",'Exportación por varietal'!J13)</f>
        <v>-0.11123858592555413</v>
      </c>
      <c r="O87" s="211">
        <f>+IF('Exportación por varietal'!H31="","",'Exportación por varietal'!H31)</f>
        <v>1.993679</v>
      </c>
      <c r="P87" s="211">
        <f>+IF('Exportación por varietal'!I31="","",'Exportación por varietal'!I31)</f>
        <v>1.9501999999999999</v>
      </c>
      <c r="Q87" s="21">
        <f>+IF('Exportación por varietal'!J31="","",'Exportación por varietal'!J31)</f>
        <v>-2.1808425528884068E-2</v>
      </c>
      <c r="R87" s="211">
        <f>+IF('Exportación por varietal'!H103="","",'Exportación por varietal'!H103)</f>
        <v>1.0272290000000002</v>
      </c>
      <c r="S87" s="211">
        <f>+IF('Exportación por varietal'!I103="","",'Exportación por varietal'!I103)</f>
        <v>0.87960000000000005</v>
      </c>
      <c r="T87" s="22">
        <f>+IF('Exportación por varietal'!J103="","",'Exportación por varietal'!J103)</f>
        <v>-0.14371576347630377</v>
      </c>
    </row>
    <row r="88" spans="11:20" ht="12.95" customHeight="1" x14ac:dyDescent="0.25">
      <c r="K88" s="19" t="str">
        <f t="shared" si="4"/>
        <v>Ago</v>
      </c>
      <c r="L88" s="211">
        <f>+IF('Exportación por varietal'!H14="","",'Exportación por varietal'!H14)</f>
        <v>14.080249999999999</v>
      </c>
      <c r="M88" s="211" t="str">
        <f>+IF('Exportación por varietal'!I14="","",'Exportación por varietal'!I14)</f>
        <v/>
      </c>
      <c r="N88" s="21" t="str">
        <f>+IF('Exportación por varietal'!J14="","",'Exportación por varietal'!J14)</f>
        <v/>
      </c>
      <c r="O88" s="211">
        <f>+IF('Exportación por varietal'!H32="","",'Exportación por varietal'!H32)</f>
        <v>2.333218</v>
      </c>
      <c r="P88" s="211" t="str">
        <f>+IF('Exportación por varietal'!I32="","",'Exportación por varietal'!I32)</f>
        <v/>
      </c>
      <c r="Q88" s="21" t="str">
        <f>+IF('Exportación por varietal'!J32="","",'Exportación por varietal'!J32)</f>
        <v/>
      </c>
      <c r="R88" s="211">
        <f>+IF('Exportación por varietal'!H104="","",'Exportación por varietal'!H104)</f>
        <v>1.4218979999999999</v>
      </c>
      <c r="S88" s="211" t="str">
        <f>+IF('Exportación por varietal'!I104="","",'Exportación por varietal'!I104)</f>
        <v/>
      </c>
      <c r="T88" s="22" t="str">
        <f>+IF('Exportación por varietal'!J104="","",'Exportación por varietal'!J104)</f>
        <v/>
      </c>
    </row>
    <row r="89" spans="11:20" ht="12.95" customHeight="1" x14ac:dyDescent="0.25">
      <c r="K89" s="19" t="str">
        <f t="shared" si="4"/>
        <v>Sep</v>
      </c>
      <c r="L89" s="211">
        <f>+IF('Exportación por varietal'!H15="","",'Exportación por varietal'!H15)</f>
        <v>14.002189000000001</v>
      </c>
      <c r="M89" s="211" t="str">
        <f>+IF('Exportación por varietal'!I15="","",'Exportación por varietal'!I15)</f>
        <v/>
      </c>
      <c r="N89" s="21" t="str">
        <f>+IF('Exportación por varietal'!J15="","",'Exportación por varietal'!J15)</f>
        <v/>
      </c>
      <c r="O89" s="211">
        <f>+IF('Exportación por varietal'!H33="","",'Exportación por varietal'!H33)</f>
        <v>1.724688</v>
      </c>
      <c r="P89" s="211" t="str">
        <f>+IF('Exportación por varietal'!I33="","",'Exportación por varietal'!I33)</f>
        <v/>
      </c>
      <c r="Q89" s="21" t="str">
        <f>+IF('Exportación por varietal'!J33="","",'Exportación por varietal'!J33)</f>
        <v/>
      </c>
      <c r="R89" s="211">
        <f>+IF('Exportación por varietal'!H105="","",'Exportación por varietal'!H105)</f>
        <v>1.0305739999999999</v>
      </c>
      <c r="S89" s="211" t="str">
        <f>+IF('Exportación por varietal'!I105="","",'Exportación por varietal'!I105)</f>
        <v/>
      </c>
      <c r="T89" s="22" t="str">
        <f>+IF('Exportación por varietal'!J105="","",'Exportación por varietal'!J105)</f>
        <v/>
      </c>
    </row>
    <row r="90" spans="11:20" ht="12.95" customHeight="1" x14ac:dyDescent="0.25">
      <c r="K90" s="19" t="str">
        <f t="shared" si="4"/>
        <v>Oct</v>
      </c>
      <c r="L90" s="211">
        <f>+IF('Exportación por varietal'!H16="","",'Exportación por varietal'!H16)</f>
        <v>11.21824</v>
      </c>
      <c r="M90" s="211" t="str">
        <f>+IF('Exportación por varietal'!I16="","",'Exportación por varietal'!I16)</f>
        <v/>
      </c>
      <c r="N90" s="21" t="str">
        <f>+IF('Exportación por varietal'!J16="","",'Exportación por varietal'!J16)</f>
        <v/>
      </c>
      <c r="O90" s="211">
        <f>+IF('Exportación por varietal'!H34="","",'Exportación por varietal'!H34)</f>
        <v>1.7971509999999999</v>
      </c>
      <c r="P90" s="211" t="str">
        <f>+IF('Exportación por varietal'!I34="","",'Exportación por varietal'!I34)</f>
        <v/>
      </c>
      <c r="Q90" s="21" t="str">
        <f>+IF('Exportación por varietal'!J34="","",'Exportación por varietal'!J34)</f>
        <v/>
      </c>
      <c r="R90" s="211">
        <f>+IF('Exportación por varietal'!H106="","",'Exportación por varietal'!H106)</f>
        <v>0.89108600000000004</v>
      </c>
      <c r="S90" s="211" t="str">
        <f>+IF('Exportación por varietal'!I106="","",'Exportación por varietal'!I106)</f>
        <v/>
      </c>
      <c r="T90" s="22" t="str">
        <f>+IF('Exportación por varietal'!J106="","",'Exportación por varietal'!J106)</f>
        <v/>
      </c>
    </row>
    <row r="91" spans="11:20" ht="12.95" customHeight="1" x14ac:dyDescent="0.25">
      <c r="K91" s="19" t="str">
        <f t="shared" si="4"/>
        <v>Nov</v>
      </c>
      <c r="L91" s="211">
        <f>+IF('Exportación por varietal'!H17="","",'Exportación por varietal'!H17)</f>
        <v>11.209899999999999</v>
      </c>
      <c r="M91" s="211" t="str">
        <f>+IF('Exportación por varietal'!I17="","",'Exportación por varietal'!I17)</f>
        <v/>
      </c>
      <c r="N91" s="21" t="str">
        <f>+IF('Exportación por varietal'!J17="","",'Exportación por varietal'!J17)</f>
        <v/>
      </c>
      <c r="O91" s="211">
        <f>+IF('Exportación por varietal'!H35="","",'Exportación por varietal'!H35)</f>
        <v>1.4228000000000001</v>
      </c>
      <c r="P91" s="211" t="str">
        <f>+IF('Exportación por varietal'!I35="","",'Exportación por varietal'!I35)</f>
        <v/>
      </c>
      <c r="Q91" s="21" t="str">
        <f>+IF('Exportación por varietal'!J35="","",'Exportación por varietal'!J35)</f>
        <v/>
      </c>
      <c r="R91" s="211">
        <f>+IF('Exportación por varietal'!H107="","",'Exportación por varietal'!H107)</f>
        <v>0.92110000000000003</v>
      </c>
      <c r="S91" s="211" t="str">
        <f>+IF('Exportación por varietal'!I107="","",'Exportación por varietal'!I107)</f>
        <v/>
      </c>
      <c r="T91" s="22" t="str">
        <f>+IF('Exportación por varietal'!J107="","",'Exportación por varietal'!J107)</f>
        <v/>
      </c>
    </row>
    <row r="92" spans="11:20" ht="12.95" customHeight="1" thickBot="1" x14ac:dyDescent="0.3">
      <c r="K92" s="23" t="str">
        <f t="shared" si="4"/>
        <v>Dic</v>
      </c>
      <c r="L92" s="215">
        <f>+IF('Exportación por varietal'!H18="","",'Exportación por varietal'!H18)</f>
        <v>10.726900000000001</v>
      </c>
      <c r="M92" s="215" t="str">
        <f>+IF('Exportación por varietal'!I18="","",'Exportación por varietal'!I18)</f>
        <v/>
      </c>
      <c r="N92" s="25" t="str">
        <f>+IF('Exportación por varietal'!J18="","",'Exportación por varietal'!J18)</f>
        <v/>
      </c>
      <c r="O92" s="215">
        <f>+IF('Exportación por varietal'!H36="","",'Exportación por varietal'!H36)</f>
        <v>1.5139</v>
      </c>
      <c r="P92" s="215" t="str">
        <f>+IF('Exportación por varietal'!I36="","",'Exportación por varietal'!I36)</f>
        <v/>
      </c>
      <c r="Q92" s="25" t="str">
        <f>+IF('Exportación por varietal'!J36="","",'Exportación por varietal'!J36)</f>
        <v/>
      </c>
      <c r="R92" s="215">
        <f>+IF('Exportación por varietal'!H108="","",'Exportación por varietal'!H108)</f>
        <v>0.76249999999999996</v>
      </c>
      <c r="S92" s="215" t="str">
        <f>+IF('Exportación por varietal'!I108="","",'Exportación por varietal'!I108)</f>
        <v/>
      </c>
      <c r="T92" s="29" t="str">
        <f>+IF('Exportación por varietal'!J108="","",'Exportación por varietal'!J108)</f>
        <v/>
      </c>
    </row>
    <row r="93" spans="11:20" ht="6" customHeight="1" thickBot="1" x14ac:dyDescent="0.3"/>
    <row r="94" spans="11:20" x14ac:dyDescent="0.25">
      <c r="K94" s="12"/>
      <c r="L94" s="261" t="s">
        <v>178</v>
      </c>
      <c r="M94" s="262"/>
      <c r="N94" s="263"/>
      <c r="O94" s="261" t="s">
        <v>179</v>
      </c>
      <c r="P94" s="262"/>
      <c r="Q94" s="267"/>
      <c r="R94" s="268" t="s">
        <v>180</v>
      </c>
      <c r="S94" s="262"/>
      <c r="T94" s="264"/>
    </row>
    <row r="95" spans="11:20" ht="38.25" x14ac:dyDescent="0.25">
      <c r="K95" s="13"/>
      <c r="L95" s="213" t="s">
        <v>277</v>
      </c>
      <c r="M95" s="18" t="s">
        <v>299</v>
      </c>
      <c r="N95" s="14" t="s">
        <v>16</v>
      </c>
      <c r="O95" s="213" t="s">
        <v>277</v>
      </c>
      <c r="P95" s="18" t="s">
        <v>299</v>
      </c>
      <c r="Q95" s="14" t="s">
        <v>16</v>
      </c>
      <c r="R95" s="213" t="s">
        <v>277</v>
      </c>
      <c r="S95" s="18" t="s">
        <v>299</v>
      </c>
      <c r="T95" s="11" t="s">
        <v>16</v>
      </c>
    </row>
    <row r="96" spans="11:20" ht="12.95" customHeight="1" x14ac:dyDescent="0.25">
      <c r="K96" s="19" t="str">
        <f>+K81</f>
        <v>Ene</v>
      </c>
      <c r="L96" s="211">
        <f>+IF('Exportación por varietal'!H168="","",'Exportación por varietal'!H168)</f>
        <v>30.318000000000001</v>
      </c>
      <c r="M96" s="211">
        <f>+IF('Exportación por varietal'!I168="","",'Exportación por varietal'!I168)</f>
        <v>30.678999999999998</v>
      </c>
      <c r="N96" s="21">
        <f>+IF('Exportación por varietal'!J168="","",'Exportación por varietal'!J168)</f>
        <v>1.1907117883765306E-2</v>
      </c>
      <c r="O96" s="211">
        <f>+IF('Exportación por varietal'!H186="","",'Exportación por varietal'!H186)</f>
        <v>4.6059999999999999</v>
      </c>
      <c r="P96" s="211">
        <f>+IF('Exportación por varietal'!I186="","",'Exportación por varietal'!I186)</f>
        <v>5.9020000000000001</v>
      </c>
      <c r="Q96" s="21">
        <f>+IF('Exportación por varietal'!J186="","",'Exportación por varietal'!J186)</f>
        <v>0.28137212331741224</v>
      </c>
      <c r="R96" s="211">
        <f>+IF('Exportación por varietal'!H258="","",'Exportación por varietal'!H258)</f>
        <v>3.093</v>
      </c>
      <c r="S96" s="211">
        <f>+IF('Exportación por varietal'!I258="","",'Exportación por varietal'!I258)</f>
        <v>3.3319999999999999</v>
      </c>
      <c r="T96" s="22">
        <f>+IF('Exportación por varietal'!J258="","",'Exportación por varietal'!J258)</f>
        <v>7.727125767862919E-2</v>
      </c>
    </row>
    <row r="97" spans="11:20" ht="12.95" customHeight="1" x14ac:dyDescent="0.25">
      <c r="K97" s="19" t="str">
        <f t="shared" ref="K97:K107" si="5">+K82</f>
        <v>Feb</v>
      </c>
      <c r="L97" s="211">
        <f>+IF('Exportación por varietal'!H169="","",'Exportación por varietal'!H169)</f>
        <v>41.837199999999996</v>
      </c>
      <c r="M97" s="211">
        <f>+IF('Exportación por varietal'!I169="","",'Exportación por varietal'!I169)</f>
        <v>28.545999999999999</v>
      </c>
      <c r="N97" s="21">
        <f>+IF('Exportación por varietal'!J169="","",'Exportación por varietal'!J169)</f>
        <v>-0.31768856424426106</v>
      </c>
      <c r="O97" s="211">
        <f>+IF('Exportación por varietal'!H187="","",'Exportación por varietal'!H187)</f>
        <v>5.3520000000000003</v>
      </c>
      <c r="P97" s="211">
        <f>+IF('Exportación por varietal'!I187="","",'Exportación por varietal'!I187)</f>
        <v>4.6120000000000001</v>
      </c>
      <c r="Q97" s="21">
        <f>+IF('Exportación por varietal'!J187="","",'Exportación por varietal'!J187)</f>
        <v>-0.13826606875934233</v>
      </c>
      <c r="R97" s="211">
        <f>+IF('Exportación por varietal'!H259="","",'Exportación por varietal'!H259)</f>
        <v>4.5028000000000006</v>
      </c>
      <c r="S97" s="211">
        <f>+IF('Exportación por varietal'!I259="","",'Exportación por varietal'!I259)</f>
        <v>1.831</v>
      </c>
      <c r="T97" s="22">
        <f>+IF('Exportación por varietal'!J259="","",'Exportación por varietal'!J259)</f>
        <v>-0.59336412898640845</v>
      </c>
    </row>
    <row r="98" spans="11:20" ht="12.95" customHeight="1" x14ac:dyDescent="0.25">
      <c r="K98" s="19" t="str">
        <f t="shared" si="5"/>
        <v>Mar</v>
      </c>
      <c r="L98" s="211">
        <f>+IF('Exportación por varietal'!H170="","",'Exportación por varietal'!H170)</f>
        <v>45.735199999999999</v>
      </c>
      <c r="M98" s="211">
        <f>+IF('Exportación por varietal'!I170="","",'Exportación por varietal'!I170)</f>
        <v>40.003</v>
      </c>
      <c r="N98" s="21">
        <f>+IF('Exportación por varietal'!J170="","",'Exportación por varietal'!J170)</f>
        <v>-0.12533453445048892</v>
      </c>
      <c r="O98" s="211">
        <f>+IF('Exportación por varietal'!H188="","",'Exportación por varietal'!H188)</f>
        <v>6.8286999999999995</v>
      </c>
      <c r="P98" s="211">
        <f>+IF('Exportación por varietal'!I188="","",'Exportación por varietal'!I188)</f>
        <v>4.931</v>
      </c>
      <c r="Q98" s="21">
        <f>+IF('Exportación por varietal'!J188="","",'Exportación por varietal'!J188)</f>
        <v>-0.27790062530203397</v>
      </c>
      <c r="R98" s="211">
        <f>+IF('Exportación por varietal'!H260="","",'Exportación por varietal'!H260)</f>
        <v>3.8214000000000001</v>
      </c>
      <c r="S98" s="211">
        <f>+IF('Exportación por varietal'!I260="","",'Exportación por varietal'!I260)</f>
        <v>3.4460000000000002</v>
      </c>
      <c r="T98" s="22">
        <f>+IF('Exportación por varietal'!J260="","",'Exportación por varietal'!J260)</f>
        <v>-9.823624849531587E-2</v>
      </c>
    </row>
    <row r="99" spans="11:20" ht="12.95" customHeight="1" x14ac:dyDescent="0.25">
      <c r="K99" s="19" t="str">
        <f t="shared" si="5"/>
        <v>Abr</v>
      </c>
      <c r="L99" s="211">
        <f>+IF('Exportación por varietal'!H171="","",'Exportación por varietal'!H171)</f>
        <v>42.369399999999999</v>
      </c>
      <c r="M99" s="211">
        <f>+IF('Exportación por varietal'!I171="","",'Exportación por varietal'!I171)</f>
        <v>32.659999999999997</v>
      </c>
      <c r="N99" s="21">
        <f>+IF('Exportación por varietal'!J171="","",'Exportación por varietal'!J171)</f>
        <v>-0.22916066784046984</v>
      </c>
      <c r="O99" s="211">
        <f>+IF('Exportación por varietal'!H189="","",'Exportación por varietal'!H189)</f>
        <v>7.3493000000000004</v>
      </c>
      <c r="P99" s="211">
        <f>+IF('Exportación por varietal'!I189="","",'Exportación por varietal'!I189)</f>
        <v>4.3289999999999997</v>
      </c>
      <c r="Q99" s="21">
        <f>+IF('Exportación por varietal'!J189="","",'Exportación por varietal'!J189)</f>
        <v>-0.41096430952607743</v>
      </c>
      <c r="R99" s="211">
        <f>+IF('Exportación por varietal'!H261="","",'Exportación por varietal'!H261)</f>
        <v>4.2918000000000003</v>
      </c>
      <c r="S99" s="211">
        <f>+IF('Exportación por varietal'!I261="","",'Exportación por varietal'!I261)</f>
        <v>3.3130000000000002</v>
      </c>
      <c r="T99" s="22">
        <f>+IF('Exportación por varietal'!J261="","",'Exportación por varietal'!J261)</f>
        <v>-0.2280628174658651</v>
      </c>
    </row>
    <row r="100" spans="11:20" ht="12.95" customHeight="1" x14ac:dyDescent="0.25">
      <c r="K100" s="19" t="str">
        <f t="shared" si="5"/>
        <v>May</v>
      </c>
      <c r="L100" s="211">
        <f>+IF('Exportación por varietal'!H172="","",'Exportación por varietal'!H172)</f>
        <v>44.892199999999995</v>
      </c>
      <c r="M100" s="211">
        <f>+IF('Exportación por varietal'!I172="","",'Exportación por varietal'!I172)</f>
        <v>38.395000000000003</v>
      </c>
      <c r="N100" s="21">
        <f>+IF('Exportación por varietal'!J172="","",'Exportación por varietal'!J172)</f>
        <v>-0.14472892841072593</v>
      </c>
      <c r="O100" s="211">
        <f>+IF('Exportación por varietal'!H190="","",'Exportación por varietal'!H190)</f>
        <v>6.7098599999999999</v>
      </c>
      <c r="P100" s="211">
        <f>+IF('Exportación por varietal'!I190="","",'Exportación por varietal'!I190)</f>
        <v>5.4379999999999997</v>
      </c>
      <c r="Q100" s="21">
        <f>+IF('Exportación por varietal'!J190="","",'Exportación por varietal'!J190)</f>
        <v>-0.1895508997207096</v>
      </c>
      <c r="R100" s="211">
        <f>+IF('Exportación por varietal'!H262="","",'Exportación por varietal'!H262)</f>
        <v>3.5832899999999999</v>
      </c>
      <c r="S100" s="211">
        <f>+IF('Exportación por varietal'!I262="","",'Exportación por varietal'!I262)</f>
        <v>3.3149999999999999</v>
      </c>
      <c r="T100" s="22">
        <f>+IF('Exportación por varietal'!J262="","",'Exportación por varietal'!J262)</f>
        <v>-7.4872533342263625E-2</v>
      </c>
    </row>
    <row r="101" spans="11:20" ht="12.95" customHeight="1" x14ac:dyDescent="0.25">
      <c r="K101" s="19" t="str">
        <f t="shared" si="5"/>
        <v>Jun</v>
      </c>
      <c r="L101" s="211">
        <f>+IF('Exportación por varietal'!H173="","",'Exportación por varietal'!H173)</f>
        <v>48.111969999999999</v>
      </c>
      <c r="M101" s="211">
        <f>+IF('Exportación por varietal'!I173="","",'Exportación por varietal'!I173)</f>
        <v>33.735999999999997</v>
      </c>
      <c r="N101" s="21">
        <f>+IF('Exportación por varietal'!J173="","",'Exportación por varietal'!J173)</f>
        <v>-0.29880235625354779</v>
      </c>
      <c r="O101" s="211">
        <f>+IF('Exportación por varietal'!H191="","",'Exportación por varietal'!H191)</f>
        <v>7.6912399999999996</v>
      </c>
      <c r="P101" s="211">
        <f>+IF('Exportación por varietal'!I191="","",'Exportación por varietal'!I191)</f>
        <v>4.8730000000000002</v>
      </c>
      <c r="Q101" s="21">
        <f>+IF('Exportación por varietal'!J191="","",'Exportación por varietal'!J191)</f>
        <v>-0.36642205938184214</v>
      </c>
      <c r="R101" s="211">
        <f>+IF('Exportación por varietal'!H263="","",'Exportación por varietal'!H263)</f>
        <v>4.5472700000000001</v>
      </c>
      <c r="S101" s="211">
        <f>+IF('Exportación por varietal'!I263="","",'Exportación por varietal'!I263)</f>
        <v>2.9380000000000002</v>
      </c>
      <c r="T101" s="22">
        <f>+IF('Exportación por varietal'!J263="","",'Exportación por varietal'!J263)</f>
        <v>-0.35389805311758482</v>
      </c>
    </row>
    <row r="102" spans="11:20" ht="12.95" customHeight="1" x14ac:dyDescent="0.25">
      <c r="K102" s="19" t="str">
        <f t="shared" si="5"/>
        <v>Jul</v>
      </c>
      <c r="L102" s="211">
        <f>+IF('Exportación por varietal'!H174="","",'Exportación por varietal'!H174)</f>
        <v>37.055260000000004</v>
      </c>
      <c r="M102" s="211">
        <f>+IF('Exportación por varietal'!I174="","",'Exportación por varietal'!I174)</f>
        <v>32.652000000000001</v>
      </c>
      <c r="N102" s="21">
        <f>+IF('Exportación por varietal'!J174="","",'Exportación por varietal'!J174)</f>
        <v>-0.11882955348309532</v>
      </c>
      <c r="O102" s="211">
        <f>+IF('Exportación por varietal'!H192="","",'Exportación por varietal'!H192)</f>
        <v>6.7914399999999997</v>
      </c>
      <c r="P102" s="211">
        <f>+IF('Exportación por varietal'!I192="","",'Exportación por varietal'!I192)</f>
        <v>7.2789999999999999</v>
      </c>
      <c r="Q102" s="21">
        <f>+IF('Exportación por varietal'!J192="","",'Exportación por varietal'!J192)</f>
        <v>7.1790371408714471E-2</v>
      </c>
      <c r="R102" s="211">
        <f>+IF('Exportación por varietal'!H264="","",'Exportación por varietal'!H264)</f>
        <v>3.5454699999999999</v>
      </c>
      <c r="S102" s="211">
        <f>+IF('Exportación por varietal'!I264="","",'Exportación por varietal'!I264)</f>
        <v>3.44</v>
      </c>
      <c r="T102" s="22">
        <f>+IF('Exportación por varietal'!J264="","",'Exportación por varietal'!J264)</f>
        <v>-2.9747819047968194E-2</v>
      </c>
    </row>
    <row r="103" spans="11:20" ht="12.95" customHeight="1" x14ac:dyDescent="0.25">
      <c r="K103" s="19" t="str">
        <f t="shared" si="5"/>
        <v>Ago</v>
      </c>
      <c r="L103" s="211">
        <f>+IF('Exportación por varietal'!H175="","",'Exportación por varietal'!H175)</f>
        <v>48.401180000000004</v>
      </c>
      <c r="M103" s="211" t="str">
        <f>+IF('Exportación por varietal'!I175="","",'Exportación por varietal'!I175)</f>
        <v/>
      </c>
      <c r="N103" s="21" t="str">
        <f>+IF('Exportación por varietal'!J175="","",'Exportación por varietal'!J175)</f>
        <v/>
      </c>
      <c r="O103" s="211">
        <f>+IF('Exportación por varietal'!H193="","",'Exportación por varietal'!H193)</f>
        <v>8.8866399999999999</v>
      </c>
      <c r="P103" s="211" t="str">
        <f>+IF('Exportación por varietal'!I193="","",'Exportación por varietal'!I193)</f>
        <v/>
      </c>
      <c r="Q103" s="21" t="str">
        <f>+IF('Exportación por varietal'!J193="","",'Exportación por varietal'!J193)</f>
        <v/>
      </c>
      <c r="R103" s="211">
        <f>+IF('Exportación por varietal'!H265="","",'Exportación por varietal'!H265)</f>
        <v>4.5082100000000001</v>
      </c>
      <c r="S103" s="211" t="str">
        <f>+IF('Exportación por varietal'!I265="","",'Exportación por varietal'!I265)</f>
        <v/>
      </c>
      <c r="T103" s="22" t="str">
        <f>+IF('Exportación por varietal'!J265="","",'Exportación por varietal'!J265)</f>
        <v/>
      </c>
    </row>
    <row r="104" spans="11:20" ht="12.95" customHeight="1" x14ac:dyDescent="0.25">
      <c r="K104" s="19" t="str">
        <f t="shared" si="5"/>
        <v>Sep</v>
      </c>
      <c r="L104" s="211">
        <f>+IF('Exportación por varietal'!H176="","",'Exportación por varietal'!H176)</f>
        <v>44.375320000000002</v>
      </c>
      <c r="M104" s="211" t="str">
        <f>+IF('Exportación por varietal'!I176="","",'Exportación por varietal'!I176)</f>
        <v/>
      </c>
      <c r="N104" s="21" t="str">
        <f>+IF('Exportación por varietal'!J176="","",'Exportación por varietal'!J176)</f>
        <v/>
      </c>
      <c r="O104" s="211">
        <f>+IF('Exportación por varietal'!H194="","",'Exportación por varietal'!H194)</f>
        <v>6.4372299999999996</v>
      </c>
      <c r="P104" s="211" t="str">
        <f>+IF('Exportación por varietal'!I194="","",'Exportación por varietal'!I194)</f>
        <v/>
      </c>
      <c r="Q104" s="21" t="str">
        <f>+IF('Exportación por varietal'!J194="","",'Exportación por varietal'!J194)</f>
        <v/>
      </c>
      <c r="R104" s="211">
        <f>+IF('Exportación por varietal'!H266="","",'Exportación por varietal'!H266)</f>
        <v>3.5761599999999998</v>
      </c>
      <c r="S104" s="211" t="str">
        <f>+IF('Exportación por varietal'!I266="","",'Exportación por varietal'!I266)</f>
        <v/>
      </c>
      <c r="T104" s="22" t="str">
        <f>+IF('Exportación por varietal'!J266="","",'Exportación por varietal'!J266)</f>
        <v/>
      </c>
    </row>
    <row r="105" spans="11:20" ht="12.95" customHeight="1" x14ac:dyDescent="0.25">
      <c r="K105" s="19" t="str">
        <f t="shared" si="5"/>
        <v>Oct</v>
      </c>
      <c r="L105" s="211">
        <f>+IF('Exportación por varietal'!H177="","",'Exportación por varietal'!H177)</f>
        <v>37.828739999999996</v>
      </c>
      <c r="M105" s="211" t="str">
        <f>+IF('Exportación por varietal'!I177="","",'Exportación por varietal'!I177)</f>
        <v/>
      </c>
      <c r="N105" s="21" t="str">
        <f>+IF('Exportación por varietal'!J177="","",'Exportación por varietal'!J177)</f>
        <v/>
      </c>
      <c r="O105" s="211">
        <f>+IF('Exportación por varietal'!H195="","",'Exportación por varietal'!H195)</f>
        <v>7.0619300000000003</v>
      </c>
      <c r="P105" s="211" t="str">
        <f>+IF('Exportación por varietal'!I195="","",'Exportación por varietal'!I195)</f>
        <v/>
      </c>
      <c r="Q105" s="21" t="str">
        <f>+IF('Exportación por varietal'!J195="","",'Exportación por varietal'!J195)</f>
        <v/>
      </c>
      <c r="R105" s="211">
        <f>+IF('Exportación por varietal'!H267="","",'Exportación por varietal'!H267)</f>
        <v>3.3467600000000002</v>
      </c>
      <c r="S105" s="211" t="str">
        <f>+IF('Exportación por varietal'!I267="","",'Exportación por varietal'!I267)</f>
        <v/>
      </c>
      <c r="T105" s="22" t="str">
        <f>+IF('Exportación por varietal'!J267="","",'Exportación por varietal'!J267)</f>
        <v/>
      </c>
    </row>
    <row r="106" spans="11:20" ht="12.95" customHeight="1" x14ac:dyDescent="0.25">
      <c r="K106" s="19" t="str">
        <f t="shared" si="5"/>
        <v>Nov</v>
      </c>
      <c r="L106" s="211">
        <f>+IF('Exportación por varietal'!H178="","",'Exportación por varietal'!H178)</f>
        <v>32.968000000000004</v>
      </c>
      <c r="M106" s="211" t="str">
        <f>+IF('Exportación por varietal'!I178="","",'Exportación por varietal'!I178)</f>
        <v/>
      </c>
      <c r="N106" s="21" t="str">
        <f>+IF('Exportación por varietal'!J178="","",'Exportación por varietal'!J178)</f>
        <v/>
      </c>
      <c r="O106" s="211">
        <f>+IF('Exportación por varietal'!H196="","",'Exportación por varietal'!H196)</f>
        <v>5.4660000000000002</v>
      </c>
      <c r="P106" s="211" t="str">
        <f>+IF('Exportación por varietal'!I196="","",'Exportación por varietal'!I196)</f>
        <v/>
      </c>
      <c r="Q106" s="21" t="str">
        <f>+IF('Exportación por varietal'!J196="","",'Exportación por varietal'!J196)</f>
        <v/>
      </c>
      <c r="R106" s="211">
        <f>+IF('Exportación por varietal'!H268="","",'Exportación por varietal'!H268)</f>
        <v>3.0110000000000001</v>
      </c>
      <c r="S106" s="211" t="str">
        <f>+IF('Exportación por varietal'!I268="","",'Exportación por varietal'!I268)</f>
        <v/>
      </c>
      <c r="T106" s="22" t="str">
        <f>+IF('Exportación por varietal'!J268="","",'Exportación por varietal'!J268)</f>
        <v/>
      </c>
    </row>
    <row r="107" spans="11:20" ht="12.95" customHeight="1" thickBot="1" x14ac:dyDescent="0.3">
      <c r="K107" s="23" t="str">
        <f t="shared" si="5"/>
        <v>Dic</v>
      </c>
      <c r="L107" s="215">
        <f>+IF('Exportación por varietal'!H179="","",'Exportación por varietal'!H179)</f>
        <v>35.597000000000001</v>
      </c>
      <c r="M107" s="215" t="str">
        <f>+IF('Exportación por varietal'!I179="","",'Exportación por varietal'!I179)</f>
        <v/>
      </c>
      <c r="N107" s="25" t="str">
        <f>+IF('Exportación por varietal'!J179="","",'Exportación por varietal'!J179)</f>
        <v/>
      </c>
      <c r="O107" s="215">
        <f>+IF('Exportación por varietal'!H197="","",'Exportación por varietal'!H197)</f>
        <v>5.726</v>
      </c>
      <c r="P107" s="215" t="str">
        <f>+IF('Exportación por varietal'!I197="","",'Exportación por varietal'!I197)</f>
        <v/>
      </c>
      <c r="Q107" s="25" t="str">
        <f>+IF('Exportación por varietal'!J197="","",'Exportación por varietal'!J197)</f>
        <v/>
      </c>
      <c r="R107" s="215">
        <f>+IF('Exportación por varietal'!H269="","",'Exportación por varietal'!H269)</f>
        <v>3.0030000000000001</v>
      </c>
      <c r="S107" s="215" t="str">
        <f>+IF('Exportación por varietal'!I269="","",'Exportación por varietal'!I269)</f>
        <v/>
      </c>
      <c r="T107" s="29" t="str">
        <f>+IF('Exportación por varietal'!J269="","",'Exportación por varietal'!J269)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261" t="s">
        <v>181</v>
      </c>
      <c r="D124" s="262"/>
      <c r="E124" s="263"/>
      <c r="F124" s="261" t="s">
        <v>182</v>
      </c>
      <c r="G124" s="262"/>
      <c r="H124" s="267"/>
      <c r="I124" s="268" t="s">
        <v>183</v>
      </c>
      <c r="J124" s="262"/>
      <c r="K124" s="269"/>
      <c r="L124" s="270" t="s">
        <v>184</v>
      </c>
      <c r="M124" s="262"/>
      <c r="N124" s="269"/>
      <c r="O124" s="270" t="s">
        <v>185</v>
      </c>
      <c r="P124" s="262"/>
      <c r="Q124" s="269"/>
      <c r="R124" s="270" t="s">
        <v>186</v>
      </c>
      <c r="S124" s="262"/>
      <c r="T124" s="264"/>
    </row>
    <row r="125" spans="2:20" ht="38.25" x14ac:dyDescent="0.25">
      <c r="B125" s="13"/>
      <c r="C125" s="213" t="s">
        <v>276</v>
      </c>
      <c r="D125" s="18" t="s">
        <v>281</v>
      </c>
      <c r="E125" s="14" t="s">
        <v>16</v>
      </c>
      <c r="F125" s="213" t="s">
        <v>276</v>
      </c>
      <c r="G125" s="18" t="s">
        <v>281</v>
      </c>
      <c r="H125" s="14" t="s">
        <v>16</v>
      </c>
      <c r="I125" s="213" t="s">
        <v>276</v>
      </c>
      <c r="J125" s="18" t="s">
        <v>281</v>
      </c>
      <c r="K125" s="14" t="s">
        <v>16</v>
      </c>
      <c r="L125" s="213" t="s">
        <v>276</v>
      </c>
      <c r="M125" s="18" t="s">
        <v>281</v>
      </c>
      <c r="N125" s="14" t="s">
        <v>16</v>
      </c>
      <c r="O125" s="213" t="s">
        <v>276</v>
      </c>
      <c r="P125" s="18" t="s">
        <v>281</v>
      </c>
      <c r="Q125" s="14" t="s">
        <v>16</v>
      </c>
      <c r="R125" s="213" t="s">
        <v>276</v>
      </c>
      <c r="S125" s="18" t="s">
        <v>281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11">
        <f>+IF('Exportación por país'!H7="","",'Exportación por país'!H7)</f>
        <v>4.7033990000000001</v>
      </c>
      <c r="D126" s="211">
        <f>+IF('Exportación por país'!I7="","",'Exportación por país'!I7)</f>
        <v>3.5854680000000001</v>
      </c>
      <c r="E126" s="21">
        <f>+IF('Exportación por país'!J7="","",'Exportación por país'!J7)</f>
        <v>-0.2376857672504501</v>
      </c>
      <c r="F126" s="211">
        <f>+IF('Exportación por país'!H25="","",'Exportación por país'!H25)</f>
        <v>2.8808220000000002</v>
      </c>
      <c r="G126" s="211">
        <f>+IF('Exportación por país'!I25="","",'Exportación por país'!I25)</f>
        <v>3.1265640000000001</v>
      </c>
      <c r="H126" s="21">
        <f>+IF('Exportación por país'!J25="","",'Exportación por país'!J25)</f>
        <v>8.5302736510620925E-2</v>
      </c>
      <c r="I126" s="211">
        <f>+IF('Exportación por país'!H43="","",'Exportación por país'!H43)</f>
        <v>0.48584899999999998</v>
      </c>
      <c r="J126" s="211">
        <f>+IF('Exportación por país'!I43="","",'Exportación por país'!I43)</f>
        <v>0.62945200000000001</v>
      </c>
      <c r="K126" s="21">
        <f>+IF('Exportación por país'!J43="","",'Exportación por país'!J43)</f>
        <v>0.29557125773645732</v>
      </c>
      <c r="L126" s="211">
        <f>+IF('Exportación por país'!H61="","",'Exportación por país'!H61)</f>
        <v>1.2433909999999999</v>
      </c>
      <c r="M126" s="211">
        <f>+IF('Exportación por país'!I61="","",'Exportación por país'!I61)</f>
        <v>2.095005</v>
      </c>
      <c r="N126" s="21">
        <f>+IF('Exportación por país'!J61="","",'Exportación por país'!J61)</f>
        <v>0.6849124692071924</v>
      </c>
      <c r="O126" s="211">
        <f>+IF('Exportación por país'!H79="","",'Exportación por país'!H79)</f>
        <v>0.61601799999999995</v>
      </c>
      <c r="P126" s="211">
        <f>+IF('Exportación por país'!I79="","",'Exportación por país'!I79)</f>
        <v>0.55067600000000005</v>
      </c>
      <c r="Q126" s="21">
        <f>+IF('Exportación por país'!J79="","",'Exportación por país'!J79)</f>
        <v>-0.10607157583057625</v>
      </c>
      <c r="R126" s="211">
        <f>+IF('Exportación por país'!H97="","",'Exportación por país'!H97)</f>
        <v>0.19450200000000001</v>
      </c>
      <c r="S126" s="211">
        <f>+IF('Exportación por país'!I97="","",'Exportación por país'!I97)</f>
        <v>8.9969999999999994E-2</v>
      </c>
      <c r="T126" s="22">
        <f>+IF('Exportación por país'!J97="","",'Exportación por país'!J97)</f>
        <v>-0.53743406237468005</v>
      </c>
    </row>
    <row r="127" spans="2:20" ht="12.95" customHeight="1" x14ac:dyDescent="0.25">
      <c r="B127" s="19" t="str">
        <f t="shared" si="6"/>
        <v>Feb</v>
      </c>
      <c r="C127" s="211">
        <f>+IF('Exportación por país'!H8="","",'Exportación por país'!H8)</f>
        <v>6.0360079999999998</v>
      </c>
      <c r="D127" s="211">
        <f>+IF('Exportación por país'!I8="","",'Exportación por país'!I8)</f>
        <v>3.3238099999999999</v>
      </c>
      <c r="E127" s="21">
        <f>+IF('Exportación por país'!J8="","",'Exportación por país'!J8)</f>
        <v>-0.44933638258928743</v>
      </c>
      <c r="F127" s="211">
        <f>+IF('Exportación por país'!H26="","",'Exportación por país'!H26)</f>
        <v>5.0823369999999999</v>
      </c>
      <c r="G127" s="211">
        <f>+IF('Exportación por país'!I26="","",'Exportación por país'!I26)</f>
        <v>3.547418</v>
      </c>
      <c r="H127" s="21">
        <f>+IF('Exportación por país'!J26="","",'Exportación por país'!J26)</f>
        <v>-0.30201047274118187</v>
      </c>
      <c r="I127" s="211">
        <f>+IF('Exportación por país'!H44="","",'Exportación por país'!H44)</f>
        <v>1.27179</v>
      </c>
      <c r="J127" s="211">
        <f>+IF('Exportación por país'!I44="","",'Exportación por país'!I44)</f>
        <v>0.695357</v>
      </c>
      <c r="K127" s="21">
        <f>+IF('Exportación por país'!J44="","",'Exportación por país'!J44)</f>
        <v>-0.453245425738526</v>
      </c>
      <c r="L127" s="211">
        <f>+IF('Exportación por país'!H62="","",'Exportación por país'!H62)</f>
        <v>2.0679159999999999</v>
      </c>
      <c r="M127" s="211">
        <f>+IF('Exportación por país'!I62="","",'Exportación por país'!I62)</f>
        <v>1.7955909999999999</v>
      </c>
      <c r="N127" s="21">
        <f>+IF('Exportación por país'!J62="","",'Exportación por país'!J62)</f>
        <v>-0.13169055222745985</v>
      </c>
      <c r="O127" s="211">
        <f>+IF('Exportación por país'!H80="","",'Exportación por país'!H80)</f>
        <v>0.55504100000000001</v>
      </c>
      <c r="P127" s="211">
        <f>+IF('Exportación por país'!I80="","",'Exportación por país'!I80)</f>
        <v>0.30735299999999999</v>
      </c>
      <c r="Q127" s="21">
        <f>+IF('Exportación por país'!J80="","",'Exportación por país'!J80)</f>
        <v>-0.44625171834152799</v>
      </c>
      <c r="R127" s="211">
        <f>+IF('Exportación por país'!H98="","",'Exportación por país'!H98)</f>
        <v>0.23493600000000001</v>
      </c>
      <c r="S127" s="211">
        <f>+IF('Exportación por país'!I98="","",'Exportación por país'!I98)</f>
        <v>0.103434</v>
      </c>
      <c r="T127" s="22">
        <f>+IF('Exportación por país'!J98="","",'Exportación por país'!J98)</f>
        <v>-0.55973541730513843</v>
      </c>
    </row>
    <row r="128" spans="2:20" ht="12.95" customHeight="1" x14ac:dyDescent="0.25">
      <c r="B128" s="19" t="str">
        <f t="shared" si="6"/>
        <v>Mar</v>
      </c>
      <c r="C128" s="211">
        <f>+IF('Exportación por país'!H9="","",'Exportación por país'!H9)</f>
        <v>5.9784629999999996</v>
      </c>
      <c r="D128" s="211">
        <f>+IF('Exportación por país'!I9="","",'Exportación por país'!I9)</f>
        <v>3.7121089999999999</v>
      </c>
      <c r="E128" s="21">
        <f>+IF('Exportación por país'!J9="","",'Exportación por país'!J9)</f>
        <v>-0.37908639728973814</v>
      </c>
      <c r="F128" s="211">
        <f>+IF('Exportación por país'!H27="","",'Exportación por país'!H27)</f>
        <v>5.9946120000000001</v>
      </c>
      <c r="G128" s="211">
        <f>+IF('Exportación por país'!I27="","",'Exportación por país'!I27)</f>
        <v>4.9958999999999998</v>
      </c>
      <c r="H128" s="21">
        <f>+IF('Exportación por país'!J27="","",'Exportación por país'!J27)</f>
        <v>-0.16660160824420334</v>
      </c>
      <c r="I128" s="211">
        <f>+IF('Exportación por país'!H45="","",'Exportación por país'!H45)</f>
        <v>0.62096700000000005</v>
      </c>
      <c r="J128" s="211">
        <f>+IF('Exportación por país'!I45="","",'Exportación por país'!I45)</f>
        <v>0.60272400000000004</v>
      </c>
      <c r="K128" s="21">
        <f>+IF('Exportación por país'!J45="","",'Exportación por país'!J45)</f>
        <v>-2.9378372763770089E-2</v>
      </c>
      <c r="L128" s="211">
        <f>+IF('Exportación por país'!H63="","",'Exportación por país'!H63)</f>
        <v>2.0085820000000001</v>
      </c>
      <c r="M128" s="211">
        <f>+IF('Exportación por país'!I63="","",'Exportación por país'!I63)</f>
        <v>2.399626</v>
      </c>
      <c r="N128" s="21">
        <f>+IF('Exportación por país'!J63="","",'Exportación por país'!J63)</f>
        <v>0.19468659980025715</v>
      </c>
      <c r="O128" s="211">
        <f>+IF('Exportación por país'!H81="","",'Exportación por país'!H81)</f>
        <v>0.38250800000000001</v>
      </c>
      <c r="P128" s="211">
        <f>+IF('Exportación por país'!I81="","",'Exportación por país'!I81)</f>
        <v>0.53520800000000002</v>
      </c>
      <c r="Q128" s="21">
        <f>+IF('Exportación por país'!J81="","",'Exportación por país'!J81)</f>
        <v>0.39920733684001375</v>
      </c>
      <c r="R128" s="211">
        <f>+IF('Exportación por país'!H99="","",'Exportación por país'!H99)</f>
        <v>0.29080800000000001</v>
      </c>
      <c r="S128" s="211">
        <f>+IF('Exportación por país'!I99="","",'Exportación por país'!I99)</f>
        <v>0.243785</v>
      </c>
      <c r="T128" s="22">
        <f>+IF('Exportación por país'!J99="","",'Exportación por país'!J99)</f>
        <v>-0.16169775246898299</v>
      </c>
    </row>
    <row r="129" spans="2:20" ht="12.95" customHeight="1" x14ac:dyDescent="0.25">
      <c r="B129" s="19" t="str">
        <f t="shared" si="6"/>
        <v>Abr</v>
      </c>
      <c r="C129" s="211">
        <f>+IF('Exportación por país'!H10="","",'Exportación por país'!H10)</f>
        <v>8.0161719999999992</v>
      </c>
      <c r="D129" s="211">
        <f>+IF('Exportación por país'!I10="","",'Exportación por país'!I10)</f>
        <v>3.3777339999999998</v>
      </c>
      <c r="E129" s="21">
        <f>+IF('Exportación por país'!J10="","",'Exportación por país'!J10)</f>
        <v>-0.57863503926811943</v>
      </c>
      <c r="F129" s="211">
        <f>+IF('Exportación por país'!H28="","",'Exportación por país'!H28)</f>
        <v>3.3324699999999998</v>
      </c>
      <c r="G129" s="211">
        <f>+IF('Exportación por país'!I28="","",'Exportación por país'!I28)</f>
        <v>4.4776119999999997</v>
      </c>
      <c r="H129" s="21">
        <f>+IF('Exportación por país'!J28="","",'Exportación por país'!J28)</f>
        <v>0.34363160058455144</v>
      </c>
      <c r="I129" s="211">
        <f>+IF('Exportación por país'!H46="","",'Exportación por país'!H46)</f>
        <v>0.85658100000000004</v>
      </c>
      <c r="J129" s="211">
        <f>+IF('Exportación por país'!I46="","",'Exportación por país'!I46)</f>
        <v>0.95726299999999998</v>
      </c>
      <c r="K129" s="21">
        <f>+IF('Exportación por país'!J46="","",'Exportación por país'!J46)</f>
        <v>0.11753938039718359</v>
      </c>
      <c r="L129" s="211">
        <f>+IF('Exportación por país'!H64="","",'Exportación por país'!H64)</f>
        <v>2.26885</v>
      </c>
      <c r="M129" s="211">
        <f>+IF('Exportación por país'!I64="","",'Exportación por país'!I64)</f>
        <v>2.0043340000000001</v>
      </c>
      <c r="N129" s="21">
        <f>+IF('Exportación por país'!J64="","",'Exportación por país'!J64)</f>
        <v>-0.11658593560614405</v>
      </c>
      <c r="O129" s="211">
        <f>+IF('Exportación por país'!H82="","",'Exportación por país'!H82)</f>
        <v>0.77584500000000001</v>
      </c>
      <c r="P129" s="211">
        <f>+IF('Exportación por país'!I82="","",'Exportación por país'!I82)</f>
        <v>0.28938999999999998</v>
      </c>
      <c r="Q129" s="21">
        <f>+IF('Exportación por país'!J82="","",'Exportación por país'!J82)</f>
        <v>-0.62700023844969044</v>
      </c>
      <c r="R129" s="211">
        <f>+IF('Exportación por país'!H100="","",'Exportación por país'!H100)</f>
        <v>0.26924100000000001</v>
      </c>
      <c r="S129" s="211">
        <f>+IF('Exportación por país'!I100="","",'Exportación por país'!I100)</f>
        <v>0.24485000000000001</v>
      </c>
      <c r="T129" s="22">
        <f>+IF('Exportación por país'!J100="","",'Exportación por país'!J100)</f>
        <v>-9.0591700372528727E-2</v>
      </c>
    </row>
    <row r="130" spans="2:20" ht="12.95" customHeight="1" x14ac:dyDescent="0.25">
      <c r="B130" s="19" t="str">
        <f t="shared" si="6"/>
        <v>May</v>
      </c>
      <c r="C130" s="211">
        <f>+IF('Exportación por país'!H11="","",'Exportación por país'!H11)</f>
        <v>8.5117049999999992</v>
      </c>
      <c r="D130" s="211">
        <f>+IF('Exportación por país'!I11="","",'Exportación por país'!I11)</f>
        <v>3.6466050000000001</v>
      </c>
      <c r="E130" s="21">
        <f>+IF('Exportación por país'!J11="","",'Exportación por país'!J11)</f>
        <v>-0.57157760989132012</v>
      </c>
      <c r="F130" s="211">
        <f>+IF('Exportación por país'!H29="","",'Exportación por país'!H29)</f>
        <v>4.1618589999999998</v>
      </c>
      <c r="G130" s="211">
        <f>+IF('Exportación por país'!I29="","",'Exportación por país'!I29)</f>
        <v>4.4797900000000004</v>
      </c>
      <c r="H130" s="21">
        <f>+IF('Exportación por país'!J29="","",'Exportación por país'!J29)</f>
        <v>7.6391583664896068E-2</v>
      </c>
      <c r="I130" s="211">
        <f>+IF('Exportación por país'!H47="","",'Exportación por país'!H47)</f>
        <v>1.4006460000000001</v>
      </c>
      <c r="J130" s="211">
        <f>+IF('Exportación por país'!I47="","",'Exportación por país'!I47)</f>
        <v>0.83624699999999996</v>
      </c>
      <c r="K130" s="21">
        <f>+IF('Exportación por país'!J47="","",'Exportación por país'!J47)</f>
        <v>-0.40295620735003712</v>
      </c>
      <c r="L130" s="211">
        <f>+IF('Exportación por país'!H65="","",'Exportación por país'!H65)</f>
        <v>2.9330560000000001</v>
      </c>
      <c r="M130" s="211">
        <f>+IF('Exportación por país'!I65="","",'Exportación por país'!I65)</f>
        <v>2.414304</v>
      </c>
      <c r="N130" s="21">
        <f>+IF('Exportación por país'!J65="","",'Exportación por país'!J65)</f>
        <v>-0.17686399441401734</v>
      </c>
      <c r="O130" s="211">
        <f>+IF('Exportación por país'!H83="","",'Exportación por país'!H83)</f>
        <v>0.48338100000000001</v>
      </c>
      <c r="P130" s="211">
        <f>+IF('Exportación por país'!I83="","",'Exportación por país'!I83)</f>
        <v>0.34750700000000001</v>
      </c>
      <c r="Q130" s="21">
        <f>+IF('Exportación por país'!J83="","",'Exportación por país'!J83)</f>
        <v>-0.28109089931130926</v>
      </c>
      <c r="R130" s="211">
        <f>+IF('Exportación por país'!H101="","",'Exportación por país'!H101)</f>
        <v>0.297597</v>
      </c>
      <c r="S130" s="211">
        <f>+IF('Exportación por país'!I101="","",'Exportación por país'!I101)</f>
        <v>0.191382</v>
      </c>
      <c r="T130" s="22">
        <f>+IF('Exportación por país'!J101="","",'Exportación por país'!J101)</f>
        <v>-0.35690883980685295</v>
      </c>
    </row>
    <row r="131" spans="2:20" ht="12.95" customHeight="1" x14ac:dyDescent="0.25">
      <c r="B131" s="19" t="str">
        <f t="shared" si="6"/>
        <v>Jun</v>
      </c>
      <c r="C131" s="211">
        <f>+IF('Exportación por país'!H12="","",'Exportación por país'!H12)</f>
        <v>5.5414029999999999</v>
      </c>
      <c r="D131" s="211">
        <f>+IF('Exportación por país'!I12="","",'Exportación por país'!I12)</f>
        <v>2.2535020000000001</v>
      </c>
      <c r="E131" s="21">
        <f>+IF('Exportación por país'!J12="","",'Exportación por país'!J12)</f>
        <v>-0.59333367380066027</v>
      </c>
      <c r="F131" s="211">
        <f>+IF('Exportación por país'!H30="","",'Exportación por país'!H30)</f>
        <v>4.4719600000000002</v>
      </c>
      <c r="G131" s="211">
        <f>+IF('Exportación por país'!I30="","",'Exportación por país'!I30)</f>
        <v>2.9576989999999999</v>
      </c>
      <c r="H131" s="21">
        <f>+IF('Exportación por país'!J30="","",'Exportación por país'!J30)</f>
        <v>-0.33861237578153658</v>
      </c>
      <c r="I131" s="211">
        <f>+IF('Exportación por país'!H48="","",'Exportación por país'!H48)</f>
        <v>1.692639</v>
      </c>
      <c r="J131" s="211">
        <f>+IF('Exportación por país'!I48="","",'Exportación por país'!I48)</f>
        <v>0.71785299999999996</v>
      </c>
      <c r="K131" s="21">
        <f>+IF('Exportación por país'!J48="","",'Exportación por país'!J48)</f>
        <v>-0.57589716413245828</v>
      </c>
      <c r="L131" s="211">
        <f>+IF('Exportación por país'!H66="","",'Exportación por país'!H66)</f>
        <v>2.0079120000000001</v>
      </c>
      <c r="M131" s="211">
        <f>+IF('Exportación por país'!I66="","",'Exportación por país'!I66)</f>
        <v>2.2647430000000002</v>
      </c>
      <c r="N131" s="21">
        <f>+IF('Exportación por país'!J66="","",'Exportación por país'!J66)</f>
        <v>0.12790949005733321</v>
      </c>
      <c r="O131" s="211">
        <f>+IF('Exportación por país'!H84="","",'Exportación por país'!H84)</f>
        <v>0.68881400000000004</v>
      </c>
      <c r="P131" s="211">
        <f>+IF('Exportación por país'!I84="","",'Exportación por país'!I84)</f>
        <v>0.29742600000000002</v>
      </c>
      <c r="Q131" s="21">
        <f>+IF('Exportación por país'!J84="","",'Exportación por país'!J84)</f>
        <v>-0.56820564041961985</v>
      </c>
      <c r="R131" s="211">
        <f>+IF('Exportación por país'!H102="","",'Exportación por país'!H102)</f>
        <v>0.21321100000000001</v>
      </c>
      <c r="S131" s="211">
        <f>+IF('Exportación por país'!I102="","",'Exportación por país'!I102)</f>
        <v>0.20569799999999999</v>
      </c>
      <c r="T131" s="22">
        <f>+IF('Exportación por país'!J102="","",'Exportación por país'!J102)</f>
        <v>-3.5237393943089335E-2</v>
      </c>
    </row>
    <row r="132" spans="2:20" ht="12.95" customHeight="1" x14ac:dyDescent="0.25">
      <c r="B132" s="19" t="str">
        <f t="shared" si="6"/>
        <v>Jul</v>
      </c>
      <c r="C132" s="211">
        <f>+IF('Exportación por país'!H13="","",'Exportación por país'!H13)</f>
        <v>3.184717</v>
      </c>
      <c r="D132" s="211">
        <f>+IF('Exportación por país'!I13="","",'Exportación por país'!I13)</f>
        <v>2.7333249999999998</v>
      </c>
      <c r="E132" s="21">
        <f>+IF('Exportación por país'!J13="","",'Exportación por país'!J13)</f>
        <v>-0.14173692670337745</v>
      </c>
      <c r="F132" s="211">
        <f>+IF('Exportación por país'!H31="","",'Exportación por país'!H31)</f>
        <v>3.0804459999999998</v>
      </c>
      <c r="G132" s="211">
        <f>+IF('Exportación por país'!I31="","",'Exportación por país'!I31)</f>
        <v>3.3029850000000001</v>
      </c>
      <c r="H132" s="21">
        <f>+IF('Exportación por país'!J31="","",'Exportación por país'!J31)</f>
        <v>7.2242460994284663E-2</v>
      </c>
      <c r="I132" s="211">
        <f>+IF('Exportación por país'!H49="","",'Exportación por país'!H49)</f>
        <v>0.64420999999999995</v>
      </c>
      <c r="J132" s="211">
        <f>+IF('Exportación por país'!I49="","",'Exportación por país'!I49)</f>
        <v>1.0602910000000001</v>
      </c>
      <c r="K132" s="21">
        <f>+IF('Exportación por país'!J49="","",'Exportación por país'!J49)</f>
        <v>0.64587789695906639</v>
      </c>
      <c r="L132" s="211">
        <f>+IF('Exportación por país'!H67="","",'Exportación por país'!H67)</f>
        <v>2.524721</v>
      </c>
      <c r="M132" s="211">
        <f>+IF('Exportación por país'!I67="","",'Exportación por país'!I67)</f>
        <v>2.2231390000000002</v>
      </c>
      <c r="N132" s="21">
        <f>+IF('Exportación por país'!J67="","",'Exportación por país'!J67)</f>
        <v>-0.11945161465365872</v>
      </c>
      <c r="O132" s="211">
        <f>+IF('Exportación por país'!H85="","",'Exportación por país'!H85)</f>
        <v>0.30501499999999998</v>
      </c>
      <c r="P132" s="211">
        <f>+IF('Exportación por país'!I85="","",'Exportación por país'!I85)</f>
        <v>0.28212100000000001</v>
      </c>
      <c r="Q132" s="21">
        <f>+IF('Exportación por país'!J85="","",'Exportación por país'!J85)</f>
        <v>-7.5058603675228985E-2</v>
      </c>
      <c r="R132" s="211">
        <f>+IF('Exportación por país'!H103="","",'Exportación por país'!H103)</f>
        <v>0.25842199999999999</v>
      </c>
      <c r="S132" s="211">
        <f>+IF('Exportación por país'!I103="","",'Exportación por país'!I103)</f>
        <v>0.19334399999999999</v>
      </c>
      <c r="T132" s="22">
        <f>+IF('Exportación por país'!J103="","",'Exportación por país'!J103)</f>
        <v>-0.25182840470238599</v>
      </c>
    </row>
    <row r="133" spans="2:20" ht="12.95" customHeight="1" x14ac:dyDescent="0.25">
      <c r="B133" s="19" t="str">
        <f t="shared" si="6"/>
        <v>Ago</v>
      </c>
      <c r="C133" s="211">
        <f>+IF('Exportación por país'!H14="","",'Exportación por país'!H14)</f>
        <v>6.0162839999999997</v>
      </c>
      <c r="D133" s="211">
        <f>+IF('Exportación por país'!I14="","",'Exportación por país'!I14)</f>
        <v>3.009814</v>
      </c>
      <c r="E133" s="21">
        <f>+IF('Exportación por país'!J14="","",'Exportación por país'!J14)</f>
        <v>-0.49972208758762049</v>
      </c>
      <c r="F133" s="211">
        <f>+IF('Exportación por país'!H32="","",'Exportación por país'!H32)</f>
        <v>4.0481629999999997</v>
      </c>
      <c r="G133" s="211">
        <f>+IF('Exportación por país'!I32="","",'Exportación por país'!I32)</f>
        <v>3.3416999999999999</v>
      </c>
      <c r="H133" s="21">
        <f>+IF('Exportación por país'!J32="","",'Exportación por país'!J32)</f>
        <v>-0.17451446495608003</v>
      </c>
      <c r="I133" s="211">
        <f>+IF('Exportación por país'!H50="","",'Exportación por país'!H50)</f>
        <v>1.354905</v>
      </c>
      <c r="J133" s="211">
        <f>+IF('Exportación por país'!I50="","",'Exportación por país'!I50)</f>
        <v>0.54436700000000005</v>
      </c>
      <c r="K133" s="21">
        <f>+IF('Exportación por país'!J50="","",'Exportación por país'!J50)</f>
        <v>-0.5982249678021706</v>
      </c>
      <c r="L133" s="211">
        <f>+IF('Exportación por país'!H68="","",'Exportación por país'!H68)</f>
        <v>3.373561</v>
      </c>
      <c r="M133" s="211">
        <f>+IF('Exportación por país'!I68="","",'Exportación por país'!I68)</f>
        <v>2.155427</v>
      </c>
      <c r="N133" s="21">
        <f>+IF('Exportación por país'!J68="","",'Exportación por país'!J68)</f>
        <v>-0.36108254749210111</v>
      </c>
      <c r="O133" s="211">
        <f>+IF('Exportación por país'!H86="","",'Exportación por país'!H86)</f>
        <v>0.60139100000000001</v>
      </c>
      <c r="P133" s="211">
        <f>+IF('Exportación por país'!I86="","",'Exportación por país'!I86)</f>
        <v>0.43068400000000001</v>
      </c>
      <c r="Q133" s="21">
        <f>+IF('Exportación por país'!J86="","",'Exportación por país'!J86)</f>
        <v>-0.28385359940537858</v>
      </c>
      <c r="R133" s="211">
        <f>+IF('Exportación por país'!H104="","",'Exportación por país'!H104)</f>
        <v>0.45418599999999998</v>
      </c>
      <c r="S133" s="211" t="str">
        <f>+IF('Exportación por país'!I104="","",'Exportación por país'!I104)</f>
        <v/>
      </c>
      <c r="T133" s="22" t="str">
        <f>+IF('Exportación por país'!J104="","",'Exportación por país'!J104)</f>
        <v/>
      </c>
    </row>
    <row r="134" spans="2:20" ht="12.95" customHeight="1" x14ac:dyDescent="0.25">
      <c r="B134" s="19" t="str">
        <f t="shared" si="6"/>
        <v>Sep</v>
      </c>
      <c r="C134" s="211">
        <f>+IF('Exportación por país'!H15="","",'Exportación por país'!H15)</f>
        <v>5.2208589999999999</v>
      </c>
      <c r="D134" s="211" t="str">
        <f>+IF('Exportación por país'!I15="","",'Exportación por país'!I15)</f>
        <v/>
      </c>
      <c r="E134" s="21" t="str">
        <f>+IF('Exportación por país'!J15="","",'Exportación por país'!J15)</f>
        <v/>
      </c>
      <c r="F134" s="211">
        <f>+IF('Exportación por país'!H33="","",'Exportación por país'!H33)</f>
        <v>6.0592940000000004</v>
      </c>
      <c r="G134" s="211" t="str">
        <f>+IF('Exportación por país'!I33="","",'Exportación por país'!I33)</f>
        <v/>
      </c>
      <c r="H134" s="21" t="str">
        <f>+IF('Exportación por país'!J33="","",'Exportación por país'!J33)</f>
        <v/>
      </c>
      <c r="I134" s="211">
        <f>+IF('Exportación por país'!H51="","",'Exportación por país'!H51)</f>
        <v>1.202153</v>
      </c>
      <c r="J134" s="211" t="str">
        <f>+IF('Exportación por país'!I51="","",'Exportación por país'!I51)</f>
        <v/>
      </c>
      <c r="K134" s="21" t="str">
        <f>+IF('Exportación por país'!J51="","",'Exportación por país'!J51)</f>
        <v/>
      </c>
      <c r="L134" s="211">
        <f>+IF('Exportación por país'!H69="","",'Exportación por país'!H69)</f>
        <v>2.825863</v>
      </c>
      <c r="M134" s="211" t="str">
        <f>+IF('Exportación por país'!I69="","",'Exportación por país'!I69)</f>
        <v/>
      </c>
      <c r="N134" s="21" t="str">
        <f>+IF('Exportación por país'!J69="","",'Exportación por país'!J69)</f>
        <v/>
      </c>
      <c r="O134" s="211">
        <f>+IF('Exportación por país'!H87="","",'Exportación por país'!H87)</f>
        <v>0.91039700000000001</v>
      </c>
      <c r="P134" s="211" t="str">
        <f>+IF('Exportación por país'!I87="","",'Exportación por país'!I87)</f>
        <v/>
      </c>
      <c r="Q134" s="21" t="str">
        <f>+IF('Exportación por país'!J87="","",'Exportación por país'!J87)</f>
        <v/>
      </c>
      <c r="R134" s="211">
        <f>+IF('Exportación por país'!H105="","",'Exportación por país'!H105)</f>
        <v>0.28617900000000002</v>
      </c>
      <c r="S134" s="211" t="str">
        <f>+IF('Exportación por país'!I105="","",'Exportación por país'!I105)</f>
        <v/>
      </c>
      <c r="T134" s="22" t="str">
        <f>+IF('Exportación por país'!J105="","",'Exportación por país'!J105)</f>
        <v/>
      </c>
    </row>
    <row r="135" spans="2:20" ht="12.95" customHeight="1" x14ac:dyDescent="0.25">
      <c r="B135" s="19" t="str">
        <f t="shared" si="6"/>
        <v>Oct</v>
      </c>
      <c r="C135" s="211">
        <f>+IF('Exportación por país'!H16="","",'Exportación por país'!H16)</f>
        <v>5.3467399999999996</v>
      </c>
      <c r="D135" s="211" t="str">
        <f>+IF('Exportación por país'!I16="","",'Exportación por país'!I16)</f>
        <v/>
      </c>
      <c r="E135" s="21" t="str">
        <f>+IF('Exportación por país'!J16="","",'Exportación por país'!J16)</f>
        <v/>
      </c>
      <c r="F135" s="211">
        <f>+IF('Exportación por país'!H34="","",'Exportación por país'!H34)</f>
        <v>4.1653520000000004</v>
      </c>
      <c r="G135" s="211" t="str">
        <f>+IF('Exportación por país'!I34="","",'Exportación por país'!I34)</f>
        <v/>
      </c>
      <c r="H135" s="21" t="str">
        <f>+IF('Exportación por país'!J34="","",'Exportación por país'!J34)</f>
        <v/>
      </c>
      <c r="I135" s="211">
        <f>+IF('Exportación por país'!H52="","",'Exportación por país'!H52)</f>
        <v>0.82337400000000005</v>
      </c>
      <c r="J135" s="211" t="str">
        <f>+IF('Exportación por país'!I52="","",'Exportación por país'!I52)</f>
        <v/>
      </c>
      <c r="K135" s="21" t="str">
        <f>+IF('Exportación por país'!J52="","",'Exportación por país'!J52)</f>
        <v/>
      </c>
      <c r="L135" s="211">
        <f>+IF('Exportación por país'!H70="","",'Exportación por país'!H70)</f>
        <v>3.3842279999999998</v>
      </c>
      <c r="M135" s="211" t="str">
        <f>+IF('Exportación por país'!I70="","",'Exportación por país'!I70)</f>
        <v/>
      </c>
      <c r="N135" s="21" t="str">
        <f>+IF('Exportación por país'!U70="","",'Exportación por país'!U70)</f>
        <v/>
      </c>
      <c r="O135" s="211">
        <f>+IF('Exportación por país'!H88="","",'Exportación por país'!H88)</f>
        <v>0.85357899999999998</v>
      </c>
      <c r="P135" s="211" t="str">
        <f>+IF('Exportación por país'!I88="","",'Exportación por país'!I88)</f>
        <v/>
      </c>
      <c r="Q135" s="21" t="str">
        <f>+IF('Exportación por país'!J88="","",'Exportación por país'!J88)</f>
        <v/>
      </c>
      <c r="R135" s="211">
        <f>+IF('Exportación por país'!H106="","",'Exportación por país'!H106)</f>
        <v>0.18129100000000001</v>
      </c>
      <c r="S135" s="211" t="str">
        <f>+IF('Exportación por país'!I106="","",'Exportación por país'!I106)</f>
        <v/>
      </c>
      <c r="T135" s="22" t="str">
        <f>+IF('Exportación por país'!J106="","",'Exportación por país'!J106)</f>
        <v/>
      </c>
    </row>
    <row r="136" spans="2:20" ht="12.95" customHeight="1" x14ac:dyDescent="0.25">
      <c r="B136" s="19" t="str">
        <f t="shared" si="6"/>
        <v>Nov</v>
      </c>
      <c r="C136" s="211">
        <f>+IF('Exportación por país'!H17="","",'Exportación por país'!H17)</f>
        <v>4.0124409999999999</v>
      </c>
      <c r="D136" s="211" t="str">
        <f>+IF('Exportación por país'!I17="","",'Exportación por país'!I17)</f>
        <v/>
      </c>
      <c r="E136" s="21" t="str">
        <f>+IF('Exportación por país'!J17="","",'Exportación por país'!J17)</f>
        <v/>
      </c>
      <c r="F136" s="211">
        <f>+IF('Exportación por país'!H35="","",'Exportación por país'!H35)</f>
        <v>3.7881019999999999</v>
      </c>
      <c r="G136" s="211" t="str">
        <f>+IF('Exportación por país'!I35="","",'Exportación por país'!I35)</f>
        <v/>
      </c>
      <c r="H136" s="21" t="str">
        <f>+IF('Exportación por país'!J35="","",'Exportación por país'!J35)</f>
        <v/>
      </c>
      <c r="I136" s="211">
        <f>+IF('Exportación por país'!H53="","",'Exportación por país'!H53)</f>
        <v>1.0180469999999999</v>
      </c>
      <c r="J136" s="211" t="str">
        <f>+IF('Exportación por país'!I53="","",'Exportación por país'!I53)</f>
        <v/>
      </c>
      <c r="K136" s="21" t="str">
        <f>+IF('Exportación por país'!J53="","",'Exportación por país'!J53)</f>
        <v/>
      </c>
      <c r="L136" s="211">
        <f>+IF('Exportación por país'!H71="","",'Exportación por país'!H71)</f>
        <v>2.480807</v>
      </c>
      <c r="M136" s="211" t="str">
        <f>+IF('Exportación por país'!I71="","",'Exportación por país'!I71)</f>
        <v/>
      </c>
      <c r="N136" s="21" t="str">
        <f>+IF('Exportación por país'!U71="","",'Exportación por país'!U71)</f>
        <v/>
      </c>
      <c r="O136" s="211">
        <f>+IF('Exportación por país'!H89="","",'Exportación por país'!H89)</f>
        <v>0.45528400000000002</v>
      </c>
      <c r="P136" s="211" t="str">
        <f>+IF('Exportación por país'!I89="","",'Exportación por país'!I89)</f>
        <v/>
      </c>
      <c r="Q136" s="21" t="str">
        <f>+IF('Exportación por país'!J89="","",'Exportación por país'!J89)</f>
        <v/>
      </c>
      <c r="R136" s="211">
        <f>+IF('Exportación por país'!H107="","",'Exportación por país'!H107)</f>
        <v>0.21944900000000001</v>
      </c>
      <c r="S136" s="211" t="str">
        <f>+IF('Exportación por país'!I107="","",'Exportación por país'!I107)</f>
        <v/>
      </c>
      <c r="T136" s="22" t="str">
        <f>+IF('Exportación por país'!J107="","",'Exportación por país'!J107)</f>
        <v/>
      </c>
    </row>
    <row r="137" spans="2:20" ht="12.95" customHeight="1" thickBot="1" x14ac:dyDescent="0.3">
      <c r="B137" s="23" t="str">
        <f t="shared" si="6"/>
        <v>Dic</v>
      </c>
      <c r="C137" s="215">
        <f>+IF('Exportación por país'!H18="","",'Exportación por país'!H18)</f>
        <v>3.725133</v>
      </c>
      <c r="D137" s="215" t="str">
        <f>+IF('Exportación por país'!I18="","",'Exportación por país'!I18)</f>
        <v/>
      </c>
      <c r="E137" s="25" t="str">
        <f>+IF('Exportación por país'!J18="","",'Exportación por país'!J18)</f>
        <v/>
      </c>
      <c r="F137" s="215">
        <f>+IF('Exportación por país'!H36="","",'Exportación por país'!H36)</f>
        <v>4.2906019999999998</v>
      </c>
      <c r="G137" s="215" t="str">
        <f>+IF('Exportación por país'!I36="","",'Exportación por país'!I36)</f>
        <v/>
      </c>
      <c r="H137" s="25" t="str">
        <f>+IF('Exportación por país'!J36="","",'Exportación por país'!J36)</f>
        <v/>
      </c>
      <c r="I137" s="215">
        <f>+IF('Exportación por país'!H54="","",'Exportación por país'!H54)</f>
        <v>0.71563399999999999</v>
      </c>
      <c r="J137" s="215" t="str">
        <f>+IF('Exportación por país'!I54="","",'Exportación por país'!I54)</f>
        <v/>
      </c>
      <c r="K137" s="25" t="str">
        <f>+IF('Exportación por país'!J54="","",'Exportación por país'!J54)</f>
        <v/>
      </c>
      <c r="L137" s="215">
        <f>+IF('Exportación por país'!H72="","",'Exportación por país'!H72)</f>
        <v>1.576884</v>
      </c>
      <c r="M137" s="215" t="str">
        <f>+IF('Exportación por país'!I72="","",'Exportación por país'!I72)</f>
        <v/>
      </c>
      <c r="N137" s="25" t="str">
        <f>+IF('Exportación por país'!U72="","",'Exportación por país'!U72)</f>
        <v/>
      </c>
      <c r="O137" s="215">
        <f>+IF('Exportación por país'!H90="","",'Exportación por país'!H90)</f>
        <v>0.44229600000000002</v>
      </c>
      <c r="P137" s="215" t="str">
        <f>+IF('Exportación por país'!I90="","",'Exportación por país'!I90)</f>
        <v/>
      </c>
      <c r="Q137" s="25" t="str">
        <f>+IF('Exportación por país'!J90="","",'Exportación por país'!J90)</f>
        <v/>
      </c>
      <c r="R137" s="215">
        <f>+IF('Exportación por país'!H108="","",'Exportación por país'!H108)</f>
        <v>0.199049</v>
      </c>
      <c r="S137" s="215" t="str">
        <f>+IF('Exportación por país'!I108="","",'Exportación por país'!I108)</f>
        <v/>
      </c>
      <c r="T137" s="29" t="str">
        <f>+IF('Exportación por país'!J108="","",'Exportación por país'!J108)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261" t="s">
        <v>181</v>
      </c>
      <c r="D152" s="262"/>
      <c r="E152" s="263"/>
      <c r="F152" s="261" t="s">
        <v>182</v>
      </c>
      <c r="G152" s="262"/>
      <c r="H152" s="267"/>
      <c r="I152" s="268" t="s">
        <v>183</v>
      </c>
      <c r="J152" s="262"/>
      <c r="K152" s="269"/>
      <c r="L152" s="270" t="s">
        <v>184</v>
      </c>
      <c r="M152" s="262"/>
      <c r="N152" s="269"/>
      <c r="O152" s="270" t="s">
        <v>185</v>
      </c>
      <c r="P152" s="262"/>
      <c r="Q152" s="269"/>
      <c r="R152" s="270" t="s">
        <v>186</v>
      </c>
      <c r="S152" s="262"/>
      <c r="T152" s="264"/>
    </row>
    <row r="153" spans="2:20" ht="38.25" x14ac:dyDescent="0.25">
      <c r="B153" s="13"/>
      <c r="C153" s="213" t="s">
        <v>278</v>
      </c>
      <c r="D153" s="18" t="s">
        <v>300</v>
      </c>
      <c r="E153" s="14" t="s">
        <v>16</v>
      </c>
      <c r="F153" s="213" t="s">
        <v>278</v>
      </c>
      <c r="G153" s="18" t="s">
        <v>300</v>
      </c>
      <c r="H153" s="14" t="s">
        <v>16</v>
      </c>
      <c r="I153" s="213" t="s">
        <v>278</v>
      </c>
      <c r="J153" s="18" t="s">
        <v>300</v>
      </c>
      <c r="K153" s="14" t="s">
        <v>16</v>
      </c>
      <c r="L153" s="213" t="s">
        <v>278</v>
      </c>
      <c r="M153" s="18" t="s">
        <v>300</v>
      </c>
      <c r="N153" s="14" t="s">
        <v>16</v>
      </c>
      <c r="O153" s="213" t="s">
        <v>278</v>
      </c>
      <c r="P153" s="18" t="s">
        <v>300</v>
      </c>
      <c r="Q153" s="14" t="s">
        <v>16</v>
      </c>
      <c r="R153" s="213" t="s">
        <v>278</v>
      </c>
      <c r="S153" s="18" t="s">
        <v>300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país'!H186="","",'Exportación por país'!H186)</f>
        <v>13.071</v>
      </c>
      <c r="D154" s="20">
        <f>+IF('Exportación por país'!I186="","",'Exportación por país'!I186)</f>
        <v>15.329000000000001</v>
      </c>
      <c r="E154" s="21">
        <f>+IF('Exportación por país'!J186="","",'Exportación por país'!J186)</f>
        <v>0.17274883329508084</v>
      </c>
      <c r="F154" s="211">
        <f>+IF('Exportación por país'!H204="","",'Exportación por país'!H204)</f>
        <v>6.8529999999999998</v>
      </c>
      <c r="G154" s="211">
        <f>+IF('Exportación por país'!I204="","",'Exportación por país'!I204)</f>
        <v>7.4720000000000004</v>
      </c>
      <c r="H154" s="21">
        <f>+IF('Exportación por país'!J204="","",'Exportación por país'!J204)</f>
        <v>9.0325404932146691E-2</v>
      </c>
      <c r="I154" s="211">
        <f>+IF('Exportación por país'!H222="","",'Exportación por país'!H222)</f>
        <v>2.3540000000000001</v>
      </c>
      <c r="J154" s="211">
        <f>+IF('Exportación por país'!I222="","",'Exportación por país'!I222)</f>
        <v>2.7719999999999998</v>
      </c>
      <c r="K154" s="21">
        <f>+IF('Exportación por país'!J222="","",'Exportación por país'!J222)</f>
        <v>0.17757009345794383</v>
      </c>
      <c r="L154" s="211">
        <f>+IF('Exportación por país'!H240="","",'Exportación por país'!H240)</f>
        <v>3.9670000000000001</v>
      </c>
      <c r="M154" s="211">
        <f>+IF('Exportación por país'!I240="","",'Exportación por país'!I240)</f>
        <v>6.8339999999999996</v>
      </c>
      <c r="N154" s="21">
        <f>+IF('Exportación por país'!J240="","",'Exportación por país'!J240)</f>
        <v>0.72271237711116698</v>
      </c>
      <c r="O154" s="211">
        <f>+IF('Exportación por país'!H258="","",'Exportación por país'!H258)</f>
        <v>2.226</v>
      </c>
      <c r="P154" s="211">
        <f>+IF('Exportación por país'!I258="","",'Exportación por país'!I258)</f>
        <v>2.0499999999999998</v>
      </c>
      <c r="Q154" s="21">
        <f>+IF('Exportación por país'!J258="","",'Exportación por país'!J258)</f>
        <v>-7.906558849955081E-2</v>
      </c>
      <c r="R154" s="211">
        <f>+IF('Exportación por país'!H276="","",'Exportación por país'!H276)</f>
        <v>0.64900000000000002</v>
      </c>
      <c r="S154" s="211">
        <f>+IF('Exportación por país'!I276="","",'Exportación por país'!I276)</f>
        <v>0.434</v>
      </c>
      <c r="T154" s="22">
        <f>+IF('Exportación por país'!J276="","",'Exportación por país'!J276)</f>
        <v>-0.33127889060092452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país'!H187="","",'Exportación por país'!H187)</f>
        <v>20.721</v>
      </c>
      <c r="D155" s="20">
        <f>+IF('Exportación por país'!I187="","",'Exportación por país'!I187)</f>
        <v>13.829000000000001</v>
      </c>
      <c r="E155" s="21">
        <f>+IF('Exportación por país'!J187="","",'Exportación por país'!J187)</f>
        <v>-0.33260943004681243</v>
      </c>
      <c r="F155" s="211">
        <f>+IF('Exportación por país'!H205="","",'Exportación por país'!H205)</f>
        <v>11.291</v>
      </c>
      <c r="G155" s="211">
        <f>+IF('Exportación por país'!I205="","",'Exportación por país'!I205)</f>
        <v>7.1619999999999999</v>
      </c>
      <c r="H155" s="21">
        <f>+IF('Exportación por país'!J205="","",'Exportación por país'!J205)</f>
        <v>-0.36568948720219652</v>
      </c>
      <c r="I155" s="211">
        <f>+IF('Exportación por país'!H223="","",'Exportación por país'!H223)</f>
        <v>4.9960000000000004</v>
      </c>
      <c r="J155" s="211">
        <f>+IF('Exportación por país'!I223="","",'Exportación por país'!I223)</f>
        <v>2.8290000000000002</v>
      </c>
      <c r="K155" s="21">
        <f>+IF('Exportación por país'!J223="","",'Exportación por país'!J223)</f>
        <v>-0.43374699759807844</v>
      </c>
      <c r="L155" s="211">
        <f>+IF('Exportación por país'!H241="","",'Exportación por país'!H241)</f>
        <v>6.1349999999999998</v>
      </c>
      <c r="M155" s="211">
        <f>+IF('Exportación por país'!I241="","",'Exportación por país'!I241)</f>
        <v>6.2069999999999999</v>
      </c>
      <c r="N155" s="21">
        <f>+IF('Exportación por país'!J241="","",'Exportación por país'!J241)</f>
        <v>1.1735941320293319E-2</v>
      </c>
      <c r="O155" s="211">
        <f>+IF('Exportación por país'!H259="","",'Exportación por país'!H259)</f>
        <v>2.0720000000000001</v>
      </c>
      <c r="P155" s="211">
        <f>+IF('Exportación por país'!I259="","",'Exportación por país'!I259)</f>
        <v>1.194</v>
      </c>
      <c r="Q155" s="21">
        <f>+IF('Exportación por país'!J259="","",'Exportación por país'!J259)</f>
        <v>-0.42374517374517384</v>
      </c>
      <c r="R155" s="211">
        <f>+IF('Exportación por país'!H277="","",'Exportación por país'!H277)</f>
        <v>1.4770000000000001</v>
      </c>
      <c r="S155" s="211">
        <f>+IF('Exportación por país'!I277="","",'Exportación por país'!I277)</f>
        <v>0.97099999999999997</v>
      </c>
      <c r="T155" s="22">
        <f>+IF('Exportación por país'!J277="","",'Exportación por país'!J277)</f>
        <v>-0.34258632362897767</v>
      </c>
    </row>
    <row r="156" spans="2:20" ht="12.95" customHeight="1" x14ac:dyDescent="0.25">
      <c r="B156" s="19" t="str">
        <f t="shared" si="7"/>
        <v>Mar</v>
      </c>
      <c r="C156" s="20">
        <f>+IF('Exportación por país'!H188="","",'Exportación por país'!H188)</f>
        <v>19.663</v>
      </c>
      <c r="D156" s="20">
        <f>+IF('Exportación por país'!I188="","",'Exportación por país'!I188)</f>
        <v>16.581</v>
      </c>
      <c r="E156" s="21">
        <f>+IF('Exportación por país'!J188="","",'Exportación por país'!J188)</f>
        <v>-0.15674108732136505</v>
      </c>
      <c r="F156" s="211">
        <f>+IF('Exportación por país'!H206="","",'Exportación por país'!H206)</f>
        <v>11.727</v>
      </c>
      <c r="G156" s="211">
        <f>+IF('Exportación por país'!I206="","",'Exportación por país'!I206)</f>
        <v>10.122</v>
      </c>
      <c r="H156" s="21">
        <f>+IF('Exportación por país'!J206="","",'Exportación por país'!J206)</f>
        <v>-0.13686364799181383</v>
      </c>
      <c r="I156" s="211">
        <f>+IF('Exportación por país'!H224="","",'Exportación por país'!H224)</f>
        <v>2.98</v>
      </c>
      <c r="J156" s="211">
        <f>+IF('Exportación por país'!I224="","",'Exportación por país'!I224)</f>
        <v>2.5499999999999998</v>
      </c>
      <c r="K156" s="21">
        <f>+IF('Exportación por país'!J224="","",'Exportación por país'!J224)</f>
        <v>-0.14429530201342289</v>
      </c>
      <c r="L156" s="211">
        <f>+IF('Exportación por país'!H242="","",'Exportación por país'!H242)</f>
        <v>5.8419999999999996</v>
      </c>
      <c r="M156" s="211">
        <f>+IF('Exportación por país'!I242="","",'Exportación por país'!I242)</f>
        <v>7.2229999999999999</v>
      </c>
      <c r="N156" s="21">
        <f>+IF('Exportación por país'!J242="","",'Exportación por país'!J242)</f>
        <v>0.23639164669633694</v>
      </c>
      <c r="O156" s="211">
        <f>+IF('Exportación por país'!H260="","",'Exportación por país'!H260)</f>
        <v>1.319</v>
      </c>
      <c r="P156" s="211">
        <f>+IF('Exportación por país'!I260="","",'Exportación por país'!I260)</f>
        <v>1.8320000000000001</v>
      </c>
      <c r="Q156" s="21">
        <f>+IF('Exportación por país'!J260="","",'Exportación por país'!J260)</f>
        <v>0.38893100833965133</v>
      </c>
      <c r="R156" s="211">
        <f>+IF('Exportación por país'!H278="","",'Exportación por país'!H278)</f>
        <v>1.355</v>
      </c>
      <c r="S156" s="211">
        <f>+IF('Exportación por país'!I278="","",'Exportación por país'!I278)</f>
        <v>1.5609999999999999</v>
      </c>
      <c r="T156" s="22">
        <f>+IF('Exportación por país'!J278="","",'Exportación por país'!J278)</f>
        <v>0.15202952029520289</v>
      </c>
    </row>
    <row r="157" spans="2:20" ht="12.95" customHeight="1" x14ac:dyDescent="0.25">
      <c r="B157" s="19" t="str">
        <f t="shared" si="7"/>
        <v>Abr</v>
      </c>
      <c r="C157" s="20">
        <f>+IF('Exportación por país'!H189="","",'Exportación por país'!H189)</f>
        <v>21.439</v>
      </c>
      <c r="D157" s="20">
        <f>+IF('Exportación por país'!I189="","",'Exportación por país'!I189)</f>
        <v>16.140999999999998</v>
      </c>
      <c r="E157" s="21">
        <f>+IF('Exportación por país'!J189="","",'Exportación por país'!J189)</f>
        <v>-0.24711973506226981</v>
      </c>
      <c r="F157" s="211">
        <f>+IF('Exportación por país'!H207="","",'Exportación por país'!H207)</f>
        <v>8.3079999999999998</v>
      </c>
      <c r="G157" s="211">
        <f>+IF('Exportación por país'!I207="","",'Exportación por país'!I207)</f>
        <v>9.0730000000000004</v>
      </c>
      <c r="H157" s="21">
        <f>+IF('Exportación por país'!J207="","",'Exportación por país'!J207)</f>
        <v>9.2079922965816241E-2</v>
      </c>
      <c r="I157" s="211">
        <f>+IF('Exportación por país'!H225="","",'Exportación por país'!H225)</f>
        <v>2.8069999999999999</v>
      </c>
      <c r="J157" s="211">
        <f>+IF('Exportación por país'!I225="","",'Exportación por país'!I225)</f>
        <v>4.0949999999999998</v>
      </c>
      <c r="K157" s="21">
        <f>+IF('Exportación por país'!J225="","",'Exportación por país'!J225)</f>
        <v>0.45885286783042378</v>
      </c>
      <c r="L157" s="211">
        <f>+IF('Exportación por país'!H243="","",'Exportación por país'!H243)</f>
        <v>7.2359999999999998</v>
      </c>
      <c r="M157" s="211">
        <f>+IF('Exportación por país'!I243="","",'Exportación por país'!I243)</f>
        <v>6.6269999999999998</v>
      </c>
      <c r="N157" s="21">
        <f>+IF('Exportación por país'!J243="","",'Exportación por país'!J243)</f>
        <v>-8.4162520729684887E-2</v>
      </c>
      <c r="O157" s="211">
        <f>+IF('Exportación por país'!H261="","",'Exportación por país'!H261)</f>
        <v>2.6779999999999999</v>
      </c>
      <c r="P157" s="211">
        <f>+IF('Exportación por país'!I261="","",'Exportación por país'!I261)</f>
        <v>1.2649999999999999</v>
      </c>
      <c r="Q157" s="21">
        <f>+IF('Exportación por país'!J261="","",'Exportación por país'!J261)</f>
        <v>-0.52763256161314409</v>
      </c>
      <c r="R157" s="211">
        <f>+IF('Exportación por país'!H279="","",'Exportación por país'!H279)</f>
        <v>1.2390000000000001</v>
      </c>
      <c r="S157" s="211">
        <f>+IF('Exportación por país'!I279="","",'Exportación por país'!I279)</f>
        <v>1.4139999999999999</v>
      </c>
      <c r="T157" s="22">
        <f>+IF('Exportación por país'!J279="","",'Exportación por país'!J279)</f>
        <v>0.14124293785310726</v>
      </c>
    </row>
    <row r="158" spans="2:20" ht="12.95" customHeight="1" x14ac:dyDescent="0.25">
      <c r="B158" s="19" t="str">
        <f t="shared" si="7"/>
        <v>May</v>
      </c>
      <c r="C158" s="20">
        <f>+IF('Exportación por país'!H190="","",'Exportación por país'!H190)</f>
        <v>30.577000000000002</v>
      </c>
      <c r="D158" s="20">
        <f>+IF('Exportación por país'!I190="","",'Exportación por país'!I190)</f>
        <v>15.715</v>
      </c>
      <c r="E158" s="21">
        <f>+IF('Exportación por país'!J190="","",'Exportación por país'!J190)</f>
        <v>-0.48605160741733988</v>
      </c>
      <c r="F158" s="211">
        <f>+IF('Exportación por país'!H208="","",'Exportación por país'!H208)</f>
        <v>9.5640000000000001</v>
      </c>
      <c r="G158" s="211">
        <f>+IF('Exportación por país'!I208="","",'Exportación por país'!I208)</f>
        <v>8.7119999999999997</v>
      </c>
      <c r="H158" s="21">
        <f>+IF('Exportación por país'!J208="","",'Exportación por país'!J208)</f>
        <v>-8.9084065244667499E-2</v>
      </c>
      <c r="I158" s="211">
        <f>+IF('Exportación por país'!H226="","",'Exportación por país'!H226)</f>
        <v>6.3109999999999999</v>
      </c>
      <c r="J158" s="211">
        <f>+IF('Exportación por país'!I226="","",'Exportación por país'!I226)</f>
        <v>3.589</v>
      </c>
      <c r="K158" s="21">
        <f>+IF('Exportación por país'!J226="","",'Exportación por país'!J226)</f>
        <v>-0.4313104103945492</v>
      </c>
      <c r="L158" s="211">
        <f>+IF('Exportación por país'!H244="","",'Exportación por país'!H244)</f>
        <v>8.282</v>
      </c>
      <c r="M158" s="211">
        <f>+IF('Exportación por país'!I244="","",'Exportación por país'!I244)</f>
        <v>7.3970000000000002</v>
      </c>
      <c r="N158" s="21">
        <f>+IF('Exportación por país'!J244="","",'Exportación por país'!J244)</f>
        <v>-0.10685824680028977</v>
      </c>
      <c r="O158" s="211">
        <f>+IF('Exportación por país'!H262="","",'Exportación por país'!H262)</f>
        <v>1.8009999999999999</v>
      </c>
      <c r="P158" s="211">
        <f>+IF('Exportación por país'!I262="","",'Exportación por país'!I262)</f>
        <v>1.4550000000000001</v>
      </c>
      <c r="Q158" s="21">
        <f>+IF('Exportación por país'!J262="","",'Exportación por país'!J262)</f>
        <v>-0.19211549139367012</v>
      </c>
      <c r="R158" s="211">
        <f>+IF('Exportación por país'!H280="","",'Exportación por país'!H280)</f>
        <v>1.538</v>
      </c>
      <c r="S158" s="211">
        <f>+IF('Exportación por país'!I280="","",'Exportación por país'!I280)</f>
        <v>0.996</v>
      </c>
      <c r="T158" s="22">
        <f>+IF('Exportación por país'!J280="","",'Exportación por país'!J280)</f>
        <v>-0.35240572171651496</v>
      </c>
    </row>
    <row r="159" spans="2:20" ht="12.95" customHeight="1" x14ac:dyDescent="0.25">
      <c r="B159" s="19" t="str">
        <f t="shared" si="7"/>
        <v>Jun</v>
      </c>
      <c r="C159" s="20">
        <f>+IF('Exportación por país'!H191="","",'Exportación por país'!H191)</f>
        <v>19.518000000000001</v>
      </c>
      <c r="D159" s="20">
        <f>+IF('Exportación por país'!I191="","",'Exportación por país'!I191)</f>
        <v>10.016</v>
      </c>
      <c r="E159" s="21">
        <f>+IF('Exportación por país'!J191="","",'Exportación por país'!J191)</f>
        <v>-0.48683266728148378</v>
      </c>
      <c r="F159" s="211">
        <f>+IF('Exportación por país'!H209="","",'Exportación por país'!H209)</f>
        <v>9.6509999999999998</v>
      </c>
      <c r="G159" s="211">
        <f>+IF('Exportación por país'!I209="","",'Exportación por país'!I209)</f>
        <v>7.19</v>
      </c>
      <c r="H159" s="21">
        <f>+IF('Exportación por país'!J209="","",'Exportación por país'!J209)</f>
        <v>-0.25499948191897204</v>
      </c>
      <c r="I159" s="211">
        <f>+IF('Exportación por país'!H227="","",'Exportación por país'!H227)</f>
        <v>4.851</v>
      </c>
      <c r="J159" s="211">
        <f>+IF('Exportación por país'!I227="","",'Exportación por país'!I227)</f>
        <v>2.9529999999999998</v>
      </c>
      <c r="K159" s="21">
        <f>+IF('Exportación por país'!J227="","",'Exportación por país'!J227)</f>
        <v>-0.39125953411667702</v>
      </c>
      <c r="L159" s="211">
        <f>+IF('Exportación por país'!H245="","",'Exportación por país'!H245)</f>
        <v>6.0170000000000003</v>
      </c>
      <c r="M159" s="211">
        <f>+IF('Exportación por país'!I245="","",'Exportación por país'!I245)</f>
        <v>7.5179999999999998</v>
      </c>
      <c r="N159" s="21">
        <f>+IF('Exportación por país'!J245="","",'Exportación por país'!J245)</f>
        <v>0.24945986371946138</v>
      </c>
      <c r="O159" s="211">
        <f>+IF('Exportación por país'!H263="","",'Exportación por país'!H263)</f>
        <v>2.3239999999999998</v>
      </c>
      <c r="P159" s="211">
        <f>+IF('Exportación por país'!I263="","",'Exportación por país'!I263)</f>
        <v>1.1599999999999999</v>
      </c>
      <c r="Q159" s="21">
        <f>+IF('Exportación por país'!J263="","",'Exportación por país'!J263)</f>
        <v>-0.50086058519793464</v>
      </c>
      <c r="R159" s="211">
        <f>+IF('Exportación por país'!H281="","",'Exportación por país'!H281)</f>
        <v>1.2669999999999999</v>
      </c>
      <c r="S159" s="211">
        <f>+IF('Exportación por país'!I281="","",'Exportación por país'!I281)</f>
        <v>1.4410000000000001</v>
      </c>
      <c r="T159" s="22">
        <f>+IF('Exportación por país'!J281="","",'Exportación por país'!J281)</f>
        <v>0.13733228097868988</v>
      </c>
    </row>
    <row r="160" spans="2:20" ht="12.95" customHeight="1" x14ac:dyDescent="0.25">
      <c r="B160" s="19" t="str">
        <f t="shared" si="7"/>
        <v>Jul</v>
      </c>
      <c r="C160" s="20">
        <f>+IF('Exportación por país'!H192="","",'Exportación por país'!H192)</f>
        <v>13.561999999999999</v>
      </c>
      <c r="D160" s="20">
        <f>+IF('Exportación por país'!I192="","",'Exportación por país'!I192)</f>
        <v>13.367000000000001</v>
      </c>
      <c r="E160" s="21">
        <f>+IF('Exportación por país'!J192="","",'Exportación por país'!J192)</f>
        <v>-1.4378410263972796E-2</v>
      </c>
      <c r="F160" s="211">
        <f>+IF('Exportación por país'!H210="","",'Exportación por país'!H210)</f>
        <v>7.492</v>
      </c>
      <c r="G160" s="211">
        <f>+IF('Exportación por país'!I210="","",'Exportación por país'!I210)</f>
        <v>7.3419999999999996</v>
      </c>
      <c r="H160" s="21">
        <f>+IF('Exportación por país'!J210="","",'Exportación por país'!J210)</f>
        <v>-2.002135611318745E-2</v>
      </c>
      <c r="I160" s="211">
        <f>+IF('Exportación por país'!H228="","",'Exportación por país'!H228)</f>
        <v>2.7120000000000002</v>
      </c>
      <c r="J160" s="211">
        <f>+IF('Exportación por país'!I228="","",'Exportación por país'!I228)</f>
        <v>4.96</v>
      </c>
      <c r="K160" s="21">
        <f>+IF('Exportación por país'!J228="","",'Exportación por país'!J228)</f>
        <v>0.82890855457227119</v>
      </c>
      <c r="L160" s="211">
        <f>+IF('Exportación por país'!H246="","",'Exportación por país'!H246)</f>
        <v>7.8230000000000004</v>
      </c>
      <c r="M160" s="211">
        <f>+IF('Exportación por país'!I246="","",'Exportación por país'!I246)</f>
        <v>7.51</v>
      </c>
      <c r="N160" s="21">
        <f>+IF('Exportación por país'!J246="","",'Exportación por país'!J246)</f>
        <v>-4.0010226255912107E-2</v>
      </c>
      <c r="O160" s="211">
        <f>+IF('Exportación por país'!H264="","",'Exportación por país'!H264)</f>
        <v>1.0129999999999999</v>
      </c>
      <c r="P160" s="211">
        <f>+IF('Exportación por país'!I264="","",'Exportación por país'!I264)</f>
        <v>1.252</v>
      </c>
      <c r="Q160" s="21">
        <f>+IF('Exportación por país'!J264="","",'Exportación por país'!J264)</f>
        <v>0.2359328726554788</v>
      </c>
      <c r="R160" s="211">
        <f>+IF('Exportación por país'!H282="","",'Exportación por país'!H282)</f>
        <v>0.60599999999999998</v>
      </c>
      <c r="S160" s="211">
        <f>+IF('Exportación por país'!I282="","",'Exportación por país'!I282)</f>
        <v>1.4670000000000001</v>
      </c>
      <c r="T160" s="22">
        <f>+IF('Exportación por país'!J282="","",'Exportación por país'!J282)</f>
        <v>1.4207920792079212</v>
      </c>
    </row>
    <row r="161" spans="2:20" ht="12.95" customHeight="1" x14ac:dyDescent="0.25">
      <c r="B161" s="19" t="str">
        <f t="shared" si="7"/>
        <v>Ago</v>
      </c>
      <c r="C161" s="20">
        <f>+IF('Exportación por país'!H193="","",'Exportación por país'!H193)</f>
        <v>25.526</v>
      </c>
      <c r="D161" s="20">
        <f>+IF('Exportación por país'!I193="","",'Exportación por país'!I193)</f>
        <v>13.087</v>
      </c>
      <c r="E161" s="21">
        <f>+IF('Exportación por país'!J193="","",'Exportación por país'!J193)</f>
        <v>-0.48730705946877695</v>
      </c>
      <c r="F161" s="211">
        <f>+IF('Exportación por país'!H211="","",'Exportación por país'!H211)</f>
        <v>9.2929999999999993</v>
      </c>
      <c r="G161" s="211">
        <f>+IF('Exportación por país'!I211="","",'Exportación por país'!I211)</f>
        <v>7.0860000000000003</v>
      </c>
      <c r="H161" s="21">
        <f>+IF('Exportación por país'!J211="","",'Exportación por país'!J211)</f>
        <v>-0.23749058431077141</v>
      </c>
      <c r="I161" s="211">
        <f>+IF('Exportación por país'!H229="","",'Exportación por país'!H229)</f>
        <v>6.3579999999999997</v>
      </c>
      <c r="J161" s="211">
        <f>+IF('Exportación por país'!I229="","",'Exportación por país'!I229)</f>
        <v>2.7210000000000001</v>
      </c>
      <c r="K161" s="21">
        <f>+IF('Exportación por país'!J229="","",'Exportación por país'!J229)</f>
        <v>-0.57203523120478139</v>
      </c>
      <c r="L161" s="211">
        <f>+IF('Exportación por país'!H247="","",'Exportación por país'!H247)</f>
        <v>9.7050000000000001</v>
      </c>
      <c r="M161" s="211">
        <f>+IF('Exportación por país'!I247="","",'Exportación por país'!I247)</f>
        <v>7.0730000000000004</v>
      </c>
      <c r="N161" s="21">
        <f>+IF('Exportación por país'!J247="","",'Exportación por país'!J247)</f>
        <v>-0.27120041215868107</v>
      </c>
      <c r="O161" s="211">
        <f>+IF('Exportación por país'!H265="","",'Exportación por país'!H265)</f>
        <v>2.1339999999999999</v>
      </c>
      <c r="P161" s="211">
        <f>+IF('Exportación por país'!I265="","",'Exportación por país'!I265)</f>
        <v>1.756</v>
      </c>
      <c r="Q161" s="21">
        <f>+IF('Exportación por país'!J265="","",'Exportación por país'!J265)</f>
        <v>-0.17713214620431106</v>
      </c>
      <c r="R161" s="211">
        <f>+IF('Exportación por país'!H283="","",'Exportación por país'!H283)</f>
        <v>2.1259999999999999</v>
      </c>
      <c r="S161" s="211">
        <f>+IF('Exportación por país'!I283="","",'Exportación por país'!I283)</f>
        <v>1.3819999999999999</v>
      </c>
      <c r="T161" s="22">
        <f>+IF('Exportación por país'!J283="","",'Exportación por país'!J283)</f>
        <v>-0.34995296331138293</v>
      </c>
    </row>
    <row r="162" spans="2:20" ht="12.95" customHeight="1" x14ac:dyDescent="0.25">
      <c r="B162" s="19" t="str">
        <f t="shared" si="7"/>
        <v>Sep</v>
      </c>
      <c r="C162" s="20">
        <f>+IF('Exportación por país'!H194="","",'Exportación por país'!H194)</f>
        <v>20.962</v>
      </c>
      <c r="D162" s="20" t="str">
        <f>+IF('Exportación por país'!I194="","",'Exportación por país'!I194)</f>
        <v/>
      </c>
      <c r="E162" s="21" t="str">
        <f>+IF('Exportación por país'!J194="","",'Exportación por país'!J194)</f>
        <v/>
      </c>
      <c r="F162" s="211">
        <f>+IF('Exportación por país'!H212="","",'Exportación por país'!H212)</f>
        <v>11.153</v>
      </c>
      <c r="G162" s="211" t="str">
        <f>+IF('Exportación por país'!I212="","",'Exportación por país'!I212)</f>
        <v/>
      </c>
      <c r="H162" s="21" t="str">
        <f>+IF('Exportación por país'!J212="","",'Exportación por país'!J212)</f>
        <v/>
      </c>
      <c r="I162" s="211">
        <f>+IF('Exportación por país'!H230="","",'Exportación por país'!H230)</f>
        <v>5.7830000000000004</v>
      </c>
      <c r="J162" s="211" t="str">
        <f>+IF('Exportación por país'!I230="","",'Exportación por país'!I230)</f>
        <v/>
      </c>
      <c r="K162" s="21" t="str">
        <f>+IF('Exportación por país'!J230="","",'Exportación por país'!J230)</f>
        <v/>
      </c>
      <c r="L162" s="211">
        <f>+IF('Exportación por país'!H248="","",'Exportación por país'!H248)</f>
        <v>9.4770000000000003</v>
      </c>
      <c r="M162" s="211" t="str">
        <f>+IF('Exportación por país'!I248="","",'Exportación por país'!I248)</f>
        <v/>
      </c>
      <c r="N162" s="21" t="str">
        <f>+IF('Exportación por país'!J248="","",'Exportación por país'!J248)</f>
        <v/>
      </c>
      <c r="O162" s="211">
        <f>+IF('Exportación por país'!H266="","",'Exportación por país'!H266)</f>
        <v>3.2440000000000002</v>
      </c>
      <c r="P162" s="211" t="str">
        <f>+IF('Exportación por país'!I266="","",'Exportación por país'!I266)</f>
        <v/>
      </c>
      <c r="Q162" s="21" t="str">
        <f>+IF('Exportación por país'!J266="","",'Exportación por país'!J266)</f>
        <v/>
      </c>
      <c r="R162" s="211">
        <f>+IF('Exportación por país'!H284="","",'Exportación por país'!H284)</f>
        <v>1.202</v>
      </c>
      <c r="S162" s="211" t="str">
        <f>+IF('Exportación por país'!I284="","",'Exportación por país'!I284)</f>
        <v/>
      </c>
      <c r="T162" s="22" t="str">
        <f>+IF('Exportación por país'!J284="","",'Exportación por país'!J284)</f>
        <v/>
      </c>
    </row>
    <row r="163" spans="2:20" ht="12.95" customHeight="1" x14ac:dyDescent="0.25">
      <c r="B163" s="19" t="str">
        <f t="shared" si="7"/>
        <v>Oct</v>
      </c>
      <c r="C163" s="20">
        <f>+IF('Exportación por país'!H195="","",'Exportación por país'!H195)</f>
        <v>21.49</v>
      </c>
      <c r="D163" s="20" t="str">
        <f>+IF('Exportación por país'!I195="","",'Exportación por país'!I195)</f>
        <v/>
      </c>
      <c r="E163" s="21" t="str">
        <f>+IF('Exportación por país'!J195="","",'Exportación por país'!J195)</f>
        <v/>
      </c>
      <c r="F163" s="211">
        <f>+IF('Exportación por país'!H213="","",'Exportación por país'!H213)</f>
        <v>7.7960000000000003</v>
      </c>
      <c r="G163" s="211" t="str">
        <f>+IF('Exportación por país'!I213="","",'Exportación por país'!I213)</f>
        <v/>
      </c>
      <c r="H163" s="21" t="str">
        <f>+IF('Exportación por país'!J213="","",'Exportación por país'!J213)</f>
        <v/>
      </c>
      <c r="I163" s="211">
        <f>+IF('Exportación por país'!H231="","",'Exportación por país'!H231)</f>
        <v>3.6680000000000001</v>
      </c>
      <c r="J163" s="211" t="str">
        <f>+IF('Exportación por país'!I231="","",'Exportación por país'!I231)</f>
        <v/>
      </c>
      <c r="K163" s="21" t="str">
        <f>+IF('Exportación por país'!J231="","",'Exportación por país'!J231)</f>
        <v/>
      </c>
      <c r="L163" s="211">
        <f>+IF('Exportación por país'!H249="","",'Exportación por país'!H249)</f>
        <v>10.042999999999999</v>
      </c>
      <c r="M163" s="211" t="str">
        <f>+IF('Exportación por país'!I249="","",'Exportación por país'!I249)</f>
        <v/>
      </c>
      <c r="N163" s="21" t="str">
        <f>+IF('Exportación por país'!J249="","",'Exportación por país'!J249)</f>
        <v/>
      </c>
      <c r="O163" s="211">
        <f>+IF('Exportación por país'!H267="","",'Exportación por país'!H267)</f>
        <v>2.9729999999999999</v>
      </c>
      <c r="P163" s="211" t="str">
        <f>+IF('Exportación por país'!I267="","",'Exportación por país'!I267)</f>
        <v/>
      </c>
      <c r="Q163" s="21" t="str">
        <f>+IF('Exportación por país'!J267="","",'Exportación por país'!J267)</f>
        <v/>
      </c>
      <c r="R163" s="211">
        <f>+IF('Exportación por país'!H285="","",'Exportación por país'!H285)</f>
        <v>1.274</v>
      </c>
      <c r="S163" s="211" t="str">
        <f>+IF('Exportación por país'!I285="","",'Exportación por país'!I285)</f>
        <v/>
      </c>
      <c r="T163" s="22" t="str">
        <f>+IF('Exportación por país'!J285="","",'Exportación por país'!J285)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país'!H196="","",'Exportación por país'!H196)</f>
        <v>14.259</v>
      </c>
      <c r="D164" s="20" t="str">
        <f>+IF('Exportación por país'!I196="","",'Exportación por país'!I196)</f>
        <v/>
      </c>
      <c r="E164" s="21" t="str">
        <f>+IF('Exportación por país'!J196="","",'Exportación por país'!J196)</f>
        <v/>
      </c>
      <c r="F164" s="211">
        <f>+IF('Exportación por país'!H214="","",'Exportación por país'!H214)</f>
        <v>6.6840000000000002</v>
      </c>
      <c r="G164" s="211" t="str">
        <f>+IF('Exportación por país'!I214="","",'Exportación por país'!I214)</f>
        <v/>
      </c>
      <c r="H164" s="21" t="str">
        <f>+IF('Exportación por país'!J214="","",'Exportación por país'!J214)</f>
        <v/>
      </c>
      <c r="I164" s="211">
        <f>+IF('Exportación por país'!H232="","",'Exportación por país'!H232)</f>
        <v>3.3820000000000001</v>
      </c>
      <c r="J164" s="211" t="str">
        <f>+IF('Exportación por país'!I232="","",'Exportación por país'!I232)</f>
        <v/>
      </c>
      <c r="K164" s="21" t="str">
        <f>+IF('Exportación por país'!J232="","",'Exportación por país'!J232)</f>
        <v/>
      </c>
      <c r="L164" s="211">
        <f>+IF('Exportación por país'!H250="","",'Exportación por país'!H250)</f>
        <v>8.4779999999999998</v>
      </c>
      <c r="M164" s="211" t="str">
        <f>+IF('Exportación por país'!I250="","",'Exportación por país'!I250)</f>
        <v/>
      </c>
      <c r="N164" s="21" t="str">
        <f>+IF('Exportación por país'!J250="","",'Exportación por país'!J250)</f>
        <v/>
      </c>
      <c r="O164" s="211">
        <f>+IF('Exportación por país'!H268="","",'Exportación por país'!H268)</f>
        <v>1.4370000000000001</v>
      </c>
      <c r="P164" s="211" t="str">
        <f>+IF('Exportación por país'!I268="","",'Exportación por país'!I268)</f>
        <v/>
      </c>
      <c r="Q164" s="21" t="str">
        <f>+IF('Exportación por país'!J268="","",'Exportación por país'!J268)</f>
        <v/>
      </c>
      <c r="R164" s="211">
        <f>+IF('Exportación por país'!H286="","",'Exportación por país'!H286)</f>
        <v>1.4330000000000001</v>
      </c>
      <c r="S164" s="211" t="str">
        <f>+IF('Exportación por país'!I286="","",'Exportación por país'!I286)</f>
        <v/>
      </c>
      <c r="T164" s="22" t="str">
        <f>+IF('Exportación por país'!J286="","",'Exportación por país'!J286)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país'!H197="","",'Exportación por país'!H197)</f>
        <v>15.015000000000001</v>
      </c>
      <c r="D165" s="24" t="str">
        <f>+IF('Exportación por país'!I197="","",'Exportación por país'!I197)</f>
        <v/>
      </c>
      <c r="E165" s="25" t="str">
        <f>+IF('Exportación por país'!J197="","",'Exportación por país'!J197)</f>
        <v/>
      </c>
      <c r="F165" s="215">
        <f>+IF('Exportación por país'!H215="","",'Exportación por país'!H215)</f>
        <v>9.6590000000000007</v>
      </c>
      <c r="G165" s="215" t="str">
        <f>+IF('Exportación por país'!I215="","",'Exportación por país'!I215)</f>
        <v/>
      </c>
      <c r="H165" s="25" t="str">
        <f>+IF('Exportación por país'!J215="","",'Exportación por país'!J215)</f>
        <v/>
      </c>
      <c r="I165" s="215">
        <f>+IF('Exportación por país'!H233="","",'Exportación por país'!H233)</f>
        <v>3.1549999999999998</v>
      </c>
      <c r="J165" s="215" t="str">
        <f>+IF('Exportación por país'!I233="","",'Exportación por país'!I233)</f>
        <v/>
      </c>
      <c r="K165" s="25" t="str">
        <f>+IF('Exportación por país'!J233="","",'Exportación por país'!J233)</f>
        <v/>
      </c>
      <c r="L165" s="215">
        <f>+IF('Exportación por país'!H251="","",'Exportación por país'!H251)</f>
        <v>5.5190000000000001</v>
      </c>
      <c r="M165" s="215" t="str">
        <f>+IF('Exportación por país'!I251="","",'Exportación por país'!I251)</f>
        <v/>
      </c>
      <c r="N165" s="25" t="str">
        <f>+IF('Exportación por país'!J251="","",'Exportación por país'!J251)</f>
        <v/>
      </c>
      <c r="O165" s="215">
        <f>+IF('Exportación por país'!H269="","",'Exportación por país'!H269)</f>
        <v>1.5620000000000001</v>
      </c>
      <c r="P165" s="215" t="str">
        <f>+IF('Exportación por país'!I269="","",'Exportación por país'!I269)</f>
        <v/>
      </c>
      <c r="Q165" s="25" t="str">
        <f>+IF('Exportación por país'!J269="","",'Exportación por país'!J269)</f>
        <v/>
      </c>
      <c r="R165" s="215">
        <f>+IF('Exportación por país'!H287="","",'Exportación por país'!H287)</f>
        <v>1.419</v>
      </c>
      <c r="S165" s="215" t="str">
        <f>+IF('Exportación por país'!I287="","",'Exportación por país'!I287)</f>
        <v/>
      </c>
      <c r="T165" s="29" t="str">
        <f>+IF('Exportación por país'!J287="","",'Exportación por país'!J287)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11" sqref="S11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6" t="s">
        <v>160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S2" s="182" t="s">
        <v>206</v>
      </c>
    </row>
    <row r="3" spans="2:19" ht="6" customHeight="1" x14ac:dyDescent="0.25"/>
    <row r="4" spans="2:19" ht="18.75" customHeight="1" x14ac:dyDescent="0.25">
      <c r="B4" s="265" t="s">
        <v>219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281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+IF('Venta total por tipo'!H61="","",'Venta total por tipo'!H61)</f>
        <v>75.304400000000001</v>
      </c>
      <c r="P7" s="211">
        <f>+IF('Venta total por tipo'!I61="","",'Venta total por tipo'!I61)</f>
        <v>70.7136</v>
      </c>
      <c r="Q7" s="22">
        <f>+IF('Venta total por tipo'!J61="","",'Venta total por tipo'!J61)</f>
        <v>-6.0963237207918852E-2</v>
      </c>
      <c r="R7" s="2"/>
    </row>
    <row r="8" spans="2:19" ht="12.95" customHeight="1" x14ac:dyDescent="0.25">
      <c r="N8" s="27" t="str">
        <f>+'Despacho por tipo'!A62</f>
        <v>Feb</v>
      </c>
      <c r="O8" s="26">
        <f>+IF('Venta total por tipo'!H62="","",'Venta total por tipo'!H62)</f>
        <v>78.729900000000001</v>
      </c>
      <c r="P8" s="20">
        <f>+IF('Venta total por tipo'!I62="","",'Venta total por tipo'!I62)</f>
        <v>63.812299999999993</v>
      </c>
      <c r="Q8" s="22">
        <f>+IF('Venta total por tipo'!J62="","",'Venta total por tipo'!J62)</f>
        <v>-0.18947820332554732</v>
      </c>
      <c r="R8" s="2"/>
    </row>
    <row r="9" spans="2:19" ht="12.95" customHeight="1" x14ac:dyDescent="0.25">
      <c r="N9" s="27" t="str">
        <f>+'Despacho por tipo'!A63</f>
        <v>Mar</v>
      </c>
      <c r="O9" s="26">
        <f>+IF('Venta total por tipo'!H63="","",'Venta total por tipo'!H63)</f>
        <v>97.600600000000014</v>
      </c>
      <c r="P9" s="20">
        <f>+IF('Venta total por tipo'!I63="","",'Venta total por tipo'!I63)</f>
        <v>75.917000000000002</v>
      </c>
      <c r="Q9" s="22">
        <f>+IF('Venta total por tipo'!J63="","",'Venta total por tipo'!J63)</f>
        <v>-0.22216666700819476</v>
      </c>
      <c r="R9" s="2"/>
    </row>
    <row r="10" spans="2:19" ht="12.95" customHeight="1" x14ac:dyDescent="0.25">
      <c r="N10" s="27" t="str">
        <f>+'Despacho por tipo'!A64</f>
        <v>Abr</v>
      </c>
      <c r="O10" s="26">
        <f>+IF('Venta total por tipo'!H64="","",'Venta total por tipo'!H64)</f>
        <v>89.926400000000001</v>
      </c>
      <c r="P10" s="20">
        <f>+IF('Venta total por tipo'!I64="","",'Venta total por tipo'!I64)</f>
        <v>75.599999999999994</v>
      </c>
      <c r="Q10" s="22">
        <f>+IF('Venta total por tipo'!J64="","",'Venta total por tipo'!J64)</f>
        <v>-0.15931250444808209</v>
      </c>
      <c r="R10" s="2"/>
    </row>
    <row r="11" spans="2:19" ht="12.95" customHeight="1" x14ac:dyDescent="0.25">
      <c r="N11" s="27" t="str">
        <f>+'Despacho por tipo'!A65</f>
        <v>May</v>
      </c>
      <c r="O11" s="26">
        <f>+IF('Venta total por tipo'!H65="","",'Venta total por tipo'!H65)</f>
        <v>88.72229999999999</v>
      </c>
      <c r="P11" s="20">
        <f>+IF('Venta total por tipo'!I65="","",'Venta total por tipo'!I65)</f>
        <v>79.833399999999997</v>
      </c>
      <c r="Q11" s="22">
        <f>+IF('Venta total por tipo'!J65="","",'Venta total por tipo'!J65)</f>
        <v>-0.10018788962865022</v>
      </c>
      <c r="R11" s="2"/>
    </row>
    <row r="12" spans="2:19" ht="12.95" customHeight="1" x14ac:dyDescent="0.25">
      <c r="N12" s="27" t="str">
        <f>+'Despacho por tipo'!A66</f>
        <v>Jun</v>
      </c>
      <c r="O12" s="26">
        <f>+IF('Venta total por tipo'!H66="","",'Venta total por tipo'!H66)</f>
        <v>96.379899999999992</v>
      </c>
      <c r="P12" s="20">
        <f>+IF('Venta total por tipo'!I66="","",'Venta total por tipo'!I66)</f>
        <v>78.514600000000002</v>
      </c>
      <c r="Q12" s="22">
        <f>+IF('Venta total por tipo'!J66="","",'Venta total por tipo'!J66)</f>
        <v>-0.18536333820641016</v>
      </c>
      <c r="R12" s="2"/>
    </row>
    <row r="13" spans="2:19" ht="12.95" customHeight="1" x14ac:dyDescent="0.25">
      <c r="N13" s="27" t="str">
        <f>+'Despacho por tipo'!A67</f>
        <v>Jul</v>
      </c>
      <c r="O13" s="26">
        <f>+IF('Venta total por tipo'!H67="","",'Venta total por tipo'!H67)</f>
        <v>97.330300000000008</v>
      </c>
      <c r="P13" s="20">
        <f>+IF('Venta total por tipo'!I67="","",'Venta total por tipo'!I67)</f>
        <v>87.126300000000015</v>
      </c>
      <c r="Q13" s="22">
        <f>+IF('Venta total por tipo'!J67="","",'Venta total por tipo'!J67)</f>
        <v>-0.10483888367753924</v>
      </c>
      <c r="R13" s="2"/>
    </row>
    <row r="14" spans="2:19" ht="12.95" customHeight="1" x14ac:dyDescent="0.25">
      <c r="N14" s="27" t="str">
        <f>+'Despacho por tipo'!A68</f>
        <v>Ago</v>
      </c>
      <c r="O14" s="26">
        <f>+IF('Venta total por tipo'!H68="","",'Venta total por tipo'!H68)</f>
        <v>109.28479999999999</v>
      </c>
      <c r="P14" s="20">
        <f>+IF('Venta total por tipo'!I68="","",'Venta total por tipo'!I68)</f>
        <v>95.099800000000002</v>
      </c>
      <c r="Q14" s="22">
        <f>+IF('Venta total por tipo'!J68="","",'Venta total por tipo'!J68)</f>
        <v>-0.12979847151662438</v>
      </c>
      <c r="R14" s="2"/>
    </row>
    <row r="15" spans="2:19" ht="12.95" customHeight="1" x14ac:dyDescent="0.25">
      <c r="N15" s="27" t="str">
        <f>+'Despacho por tipo'!A69</f>
        <v>Sep</v>
      </c>
      <c r="O15" s="26">
        <f>+IF('Venta total por tipo'!H69="","",'Venta total por tipo'!H69)</f>
        <v>101.4834</v>
      </c>
      <c r="P15" s="20">
        <f>+IF('Venta total por tipo'!I69="","",'Venta total por tipo'!I69)</f>
        <v>89.123899999999992</v>
      </c>
      <c r="Q15" s="22">
        <f>+IF('Venta total por tipo'!J69="","",'Venta total por tipo'!J69)</f>
        <v>-0.1217883910077906</v>
      </c>
      <c r="R15" s="2"/>
    </row>
    <row r="16" spans="2:19" ht="12.95" customHeight="1" x14ac:dyDescent="0.25">
      <c r="N16" s="27" t="str">
        <f>+'Despacho por tipo'!A70</f>
        <v>Oct</v>
      </c>
      <c r="O16" s="26">
        <f>+IF('Venta total por tipo'!H70="","",'Venta total por tipo'!H70)</f>
        <v>96.755500000000012</v>
      </c>
      <c r="P16" s="20">
        <f>+IF('Venta total por tipo'!I70="","",'Venta total por tipo'!I70)</f>
        <v>94.041300000000007</v>
      </c>
      <c r="Q16" s="22">
        <f>+IF('Venta total por tipo'!J70="","",'Venta total por tipo'!J70)</f>
        <v>-2.8052152074042325E-2</v>
      </c>
      <c r="R16" s="2"/>
    </row>
    <row r="17" spans="8:18" ht="12.95" customHeight="1" x14ac:dyDescent="0.25">
      <c r="N17" s="27" t="str">
        <f>+'Despacho por tipo'!A71</f>
        <v>Nov</v>
      </c>
      <c r="O17" s="26">
        <f>+IF('Venta total por tipo'!H71="","",'Venta total por tipo'!H71)</f>
        <v>86.536100000000005</v>
      </c>
      <c r="P17" s="20">
        <f>+IF('Venta total por tipo'!I71="","",'Venta total por tipo'!I71)</f>
        <v>85.119500000000002</v>
      </c>
      <c r="Q17" s="22">
        <f>+IF('Venta total por tipo'!J71="","",'Venta total por tipo'!J71)</f>
        <v>-1.6370046720386111E-2</v>
      </c>
      <c r="R17" s="2"/>
    </row>
    <row r="18" spans="8:18" ht="12.95" customHeight="1" thickBot="1" x14ac:dyDescent="0.3">
      <c r="N18" s="28" t="str">
        <f>+'Despacho por tipo'!A72</f>
        <v>Dic</v>
      </c>
      <c r="O18" s="184">
        <f>+IF('Venta total por tipo'!H72="","",'Venta total por tipo'!H72)</f>
        <v>75.946699999999993</v>
      </c>
      <c r="P18" s="24" t="str">
        <f>+IF('Venta total por tipo'!I72="","",'Venta total por tipo'!I72)</f>
        <v/>
      </c>
      <c r="Q18" s="29" t="str">
        <f>+IF('Venta total por tipo'!J72="","",'Venta total por tipo'!J72)</f>
        <v/>
      </c>
    </row>
    <row r="19" spans="8:18" ht="6" customHeight="1" thickBot="1" x14ac:dyDescent="0.3"/>
    <row r="20" spans="8:18" x14ac:dyDescent="0.25">
      <c r="H20" s="12"/>
      <c r="I20" s="271" t="s">
        <v>161</v>
      </c>
      <c r="J20" s="272"/>
      <c r="K20" s="273"/>
      <c r="L20" s="271" t="s">
        <v>166</v>
      </c>
      <c r="M20" s="272"/>
      <c r="N20" s="273"/>
      <c r="O20" s="261" t="s">
        <v>162</v>
      </c>
      <c r="P20" s="262"/>
      <c r="Q20" s="264"/>
    </row>
    <row r="21" spans="8:18" ht="38.25" x14ac:dyDescent="0.25">
      <c r="H21" s="13"/>
      <c r="I21" s="218" t="s">
        <v>276</v>
      </c>
      <c r="J21" s="218" t="s">
        <v>281</v>
      </c>
      <c r="K21" s="14" t="s">
        <v>16</v>
      </c>
      <c r="L21" s="218" t="s">
        <v>276</v>
      </c>
      <c r="M21" s="218" t="s">
        <v>281</v>
      </c>
      <c r="N21" s="14" t="s">
        <v>16</v>
      </c>
      <c r="O21" s="210" t="s">
        <v>276</v>
      </c>
      <c r="P21" s="18" t="s">
        <v>281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16">
        <f>+IF('Venta total por tipo'!H7="","",'Venta total por tipo'!H7)</f>
        <v>18.870799999999999</v>
      </c>
      <c r="J22" s="26">
        <f>+IF('Venta total por tipo'!I7="","",'Venta total por tipo'!I7)</f>
        <v>15.976500000000001</v>
      </c>
      <c r="K22" s="35">
        <f>+IF('Venta total por tipo'!J7="","",'Venta total por tipo'!J7)</f>
        <v>-0.15337452572227983</v>
      </c>
      <c r="L22" s="216">
        <f>+IF('Venta total por tipo'!H25="","",'Venta total por tipo'!H25)</f>
        <v>54.217500000000001</v>
      </c>
      <c r="M22" s="26">
        <f>+IF('Venta total por tipo'!I25="","",'Venta total por tipo'!I25)</f>
        <v>52.647000000000006</v>
      </c>
      <c r="N22" s="35">
        <f>+IF('Venta total por tipo'!J25="","",'Venta total por tipo'!J25)</f>
        <v>-2.8966662055609271E-2</v>
      </c>
      <c r="O22" s="216">
        <f>+IF('Venta total por tipo'!H43="","",'Venta total por tipo'!H43)</f>
        <v>1.8245</v>
      </c>
      <c r="P22" s="26">
        <f>+IF('Venta total por tipo'!I43="","",'Venta total por tipo'!I43)</f>
        <v>1.7973999999999999</v>
      </c>
      <c r="Q22" s="22">
        <f>+IF('Venta total por tipo'!J43="","",'Venta total por tipo'!J43)</f>
        <v>-1.4853384488901167E-2</v>
      </c>
    </row>
    <row r="23" spans="8:18" ht="12.95" customHeight="1" x14ac:dyDescent="0.25">
      <c r="H23" s="19" t="str">
        <f>+'Despacho por tipo'!A8</f>
        <v>Feb</v>
      </c>
      <c r="I23" s="216">
        <f>+IF('Venta total por tipo'!H8="","",'Venta total por tipo'!H8)</f>
        <v>20.352499999999999</v>
      </c>
      <c r="J23" s="26">
        <f>+IF('Venta total por tipo'!I8="","",'Venta total por tipo'!I8)</f>
        <v>15.2105</v>
      </c>
      <c r="K23" s="35">
        <f>+IF('Venta total por tipo'!J8="","",'Venta total por tipo'!J8)</f>
        <v>-0.25264709495148019</v>
      </c>
      <c r="L23" s="216">
        <f>+IF('Venta total por tipo'!H26="","",'Venta total por tipo'!H26)</f>
        <v>55.5745</v>
      </c>
      <c r="M23" s="26">
        <f>+IF('Venta total por tipo'!I26="","",'Venta total por tipo'!I26)</f>
        <v>46.743099999999998</v>
      </c>
      <c r="N23" s="35">
        <f>+IF('Venta total por tipo'!J26="","",'Venta total por tipo'!J26)</f>
        <v>-0.1589110113451313</v>
      </c>
      <c r="O23" s="216">
        <f>+IF('Venta total por tipo'!H44="","",'Venta total por tipo'!H44)</f>
        <v>2.3902000000000001</v>
      </c>
      <c r="P23" s="26">
        <f>+IF('Venta total por tipo'!I44="","",'Venta total por tipo'!I44)</f>
        <v>1.6922999999999999</v>
      </c>
      <c r="Q23" s="22">
        <f>+IF('Venta total por tipo'!J44="","",'Venta total por tipo'!J44)</f>
        <v>-0.29198393439879511</v>
      </c>
    </row>
    <row r="24" spans="8:18" ht="12.95" customHeight="1" x14ac:dyDescent="0.25">
      <c r="H24" s="19" t="str">
        <f>+'Despacho por tipo'!A9</f>
        <v>Mar</v>
      </c>
      <c r="I24" s="216">
        <f>+IF('Venta total por tipo'!H9="","",'Venta total por tipo'!H9)</f>
        <v>24.9331</v>
      </c>
      <c r="J24" s="26">
        <f>+IF('Venta total por tipo'!I9="","",'Venta total por tipo'!I9)</f>
        <v>18.076799999999999</v>
      </c>
      <c r="K24" s="35">
        <f>+IF('Venta total por tipo'!J9="","",'Venta total por tipo'!J9)</f>
        <v>-0.27498786753351978</v>
      </c>
      <c r="L24" s="216">
        <f>+IF('Venta total por tipo'!H27="","",'Venta total por tipo'!H27)</f>
        <v>69.410399999999996</v>
      </c>
      <c r="M24" s="26">
        <f>+IF('Venta total por tipo'!I27="","",'Venta total por tipo'!I27)</f>
        <v>55.501199999999997</v>
      </c>
      <c r="N24" s="35">
        <f>+IF('Venta total por tipo'!J27="","",'Venta total por tipo'!J27)</f>
        <v>-0.20039071954635035</v>
      </c>
      <c r="O24" s="216">
        <f>+IF('Venta total por tipo'!H45="","",'Venta total por tipo'!H45)</f>
        <v>3.0849000000000002</v>
      </c>
      <c r="P24" s="26">
        <f>+IF('Venta total por tipo'!I45="","",'Venta total por tipo'!I45)</f>
        <v>2.2553000000000001</v>
      </c>
      <c r="Q24" s="22">
        <f>+IF('Venta total por tipo'!J45="","",'Venta total por tipo'!J45)</f>
        <v>-0.26892281759538395</v>
      </c>
    </row>
    <row r="25" spans="8:18" ht="12.95" customHeight="1" x14ac:dyDescent="0.25">
      <c r="H25" s="19" t="str">
        <f>+'Despacho por tipo'!A10</f>
        <v>Abr</v>
      </c>
      <c r="I25" s="216">
        <f>+IF('Venta total por tipo'!H10="","",'Venta total por tipo'!H10)</f>
        <v>24.539200000000001</v>
      </c>
      <c r="J25" s="26">
        <f>+IF('Venta total por tipo'!I10="","",'Venta total por tipo'!I10)</f>
        <v>17.824300000000001</v>
      </c>
      <c r="K25" s="35">
        <f>+IF('Venta total por tipo'!J10="","",'Venta total por tipo'!J10)</f>
        <v>-0.2736397274564778</v>
      </c>
      <c r="L25" s="216">
        <f>+IF('Venta total por tipo'!H28="","",'Venta total por tipo'!H28)</f>
        <v>61.961100000000002</v>
      </c>
      <c r="M25" s="26">
        <f>+IF('Venta total por tipo'!I28="","",'Venta total por tipo'!I28)</f>
        <v>55.278399999999998</v>
      </c>
      <c r="N25" s="35">
        <f>+IF('Venta total por tipo'!J28="","",'Venta total por tipo'!J28)</f>
        <v>-0.1078531530266571</v>
      </c>
      <c r="O25" s="216">
        <f>+IF('Venta total por tipo'!H46="","",'Venta total por tipo'!H46)</f>
        <v>3.1713</v>
      </c>
      <c r="P25" s="26">
        <f>+IF('Venta total por tipo'!I46="","",'Venta total por tipo'!I46)</f>
        <v>2.1926999999999999</v>
      </c>
      <c r="Q25" s="22">
        <f>+IF('Venta total por tipo'!J46="","",'Venta total por tipo'!J46)</f>
        <v>-0.30858007757071237</v>
      </c>
    </row>
    <row r="26" spans="8:18" ht="12.95" customHeight="1" x14ac:dyDescent="0.25">
      <c r="H26" s="19" t="str">
        <f>+'Despacho por tipo'!A11</f>
        <v>May</v>
      </c>
      <c r="I26" s="216">
        <f>+IF('Venta total por tipo'!H11="","",'Venta total por tipo'!H11)</f>
        <v>25.506499999999999</v>
      </c>
      <c r="J26" s="26">
        <f>+IF('Venta total por tipo'!I11="","",'Venta total por tipo'!I11)</f>
        <v>21.626899999999999</v>
      </c>
      <c r="K26" s="35">
        <f>+IF('Venta total por tipo'!J11="","",'Venta total por tipo'!J11)</f>
        <v>-0.15210240526924512</v>
      </c>
      <c r="L26" s="216">
        <f>+IF('Venta total por tipo'!H29="","",'Venta total por tipo'!H29)</f>
        <v>59.527600000000007</v>
      </c>
      <c r="M26" s="26">
        <f>+IF('Venta total por tipo'!I29="","",'Venta total por tipo'!I29)</f>
        <v>54.761799999999994</v>
      </c>
      <c r="N26" s="35">
        <f>+IF('Venta total por tipo'!J29="","",'Venta total por tipo'!J29)</f>
        <v>-8.0060341757437148E-2</v>
      </c>
      <c r="O26" s="216">
        <f>+IF('Venta total por tipo'!H47="","",'Venta total por tipo'!H47)</f>
        <v>3.3613</v>
      </c>
      <c r="P26" s="26">
        <f>+IF('Venta total por tipo'!I47="","",'Venta total por tipo'!I47)</f>
        <v>3.1486000000000001</v>
      </c>
      <c r="Q26" s="22">
        <f>+IF('Venta total por tipo'!J47="","",'Venta total por tipo'!J47)</f>
        <v>-6.327908844792185E-2</v>
      </c>
    </row>
    <row r="27" spans="8:18" ht="12.95" customHeight="1" x14ac:dyDescent="0.25">
      <c r="H27" s="19" t="str">
        <f>+'Despacho por tipo'!A12</f>
        <v>Jun</v>
      </c>
      <c r="I27" s="216">
        <f>+IF('Venta total por tipo'!H12="","",'Venta total por tipo'!H12)</f>
        <v>30.286300000000001</v>
      </c>
      <c r="J27" s="26">
        <f>+IF('Venta total por tipo'!I12="","",'Venta total por tipo'!I12)</f>
        <v>19.247399999999999</v>
      </c>
      <c r="K27" s="35">
        <f>+IF('Venta total por tipo'!J12="","",'Venta total por tipo'!J12)</f>
        <v>-0.36448493213102962</v>
      </c>
      <c r="L27" s="216">
        <f>+IF('Venta total por tipo'!H30="","",'Venta total por tipo'!H30)</f>
        <v>62.2318</v>
      </c>
      <c r="M27" s="26">
        <f>+IF('Venta total por tipo'!I30="","",'Venta total por tipo'!I30)</f>
        <v>56.052500000000002</v>
      </c>
      <c r="N27" s="35">
        <f>+IF('Venta total por tipo'!J30="","",'Venta total por tipo'!J30)</f>
        <v>-9.9294894250206434E-2</v>
      </c>
      <c r="O27" s="216">
        <f>+IF('Venta total por tipo'!H48="","",'Venta total por tipo'!H48)</f>
        <v>3.3851</v>
      </c>
      <c r="P27" s="26">
        <f>+IF('Venta total por tipo'!I48="","",'Venta total por tipo'!I48)</f>
        <v>3.0428000000000002</v>
      </c>
      <c r="Q27" s="22">
        <f>+IF('Venta total por tipo'!J48="","",'Venta total por tipo'!J48)</f>
        <v>-0.10111961241913081</v>
      </c>
    </row>
    <row r="28" spans="8:18" ht="12.95" customHeight="1" x14ac:dyDescent="0.25">
      <c r="H28" s="19" t="str">
        <f>+'Despacho por tipo'!A13</f>
        <v>Jul</v>
      </c>
      <c r="I28" s="216">
        <f>+IF('Venta total por tipo'!H13="","",'Venta total por tipo'!H13)</f>
        <v>27.584800000000001</v>
      </c>
      <c r="J28" s="26">
        <f>+IF('Venta total por tipo'!I13="","",'Venta total por tipo'!I13)</f>
        <v>21.606100000000001</v>
      </c>
      <c r="K28" s="35">
        <f>+IF('Venta total por tipo'!J13="","",'Venta total por tipo'!J13)</f>
        <v>-0.21673892868536293</v>
      </c>
      <c r="L28" s="216">
        <f>+IF('Venta total por tipo'!H31="","",'Venta total por tipo'!H31)</f>
        <v>65.856499999999997</v>
      </c>
      <c r="M28" s="26">
        <f>+IF('Venta total por tipo'!I31="","",'Venta total por tipo'!I31)</f>
        <v>62.096699999999998</v>
      </c>
      <c r="N28" s="35">
        <f>+IF('Venta total por tipo'!J31="","",'Venta total por tipo'!J31)</f>
        <v>-5.7090795897139945E-2</v>
      </c>
      <c r="O28" s="216">
        <f>+IF('Venta total por tipo'!H49="","",'Venta total por tipo'!H49)</f>
        <v>3.5118999999999998</v>
      </c>
      <c r="P28" s="26">
        <f>+IF('Venta total por tipo'!I49="","",'Venta total por tipo'!I49)</f>
        <v>3.1239999999999997</v>
      </c>
      <c r="Q28" s="22">
        <f>+IF('Venta total por tipo'!J49="","",'Venta total por tipo'!J49)</f>
        <v>-0.11045303112275406</v>
      </c>
    </row>
    <row r="29" spans="8:18" ht="12.95" customHeight="1" x14ac:dyDescent="0.25">
      <c r="H29" s="19" t="str">
        <f>+'Despacho por tipo'!A14</f>
        <v>Ago</v>
      </c>
      <c r="I29" s="216">
        <f>+IF('Venta total por tipo'!H14="","",'Venta total por tipo'!H14)</f>
        <v>30.965999999999998</v>
      </c>
      <c r="J29" s="26">
        <f>+IF('Venta total por tipo'!I14="","",'Venta total por tipo'!I14)</f>
        <v>25.103899999999999</v>
      </c>
      <c r="K29" s="35">
        <f>+IF('Venta total por tipo'!J14="","",'Venta total por tipo'!J14)</f>
        <v>-0.18930762772072596</v>
      </c>
      <c r="L29" s="216">
        <f>+IF('Venta total por tipo'!H32="","",'Venta total por tipo'!H32)</f>
        <v>72.306299999999993</v>
      </c>
      <c r="M29" s="26">
        <f>+IF('Venta total por tipo'!I32="","",'Venta total por tipo'!I32)</f>
        <v>65.541699999999992</v>
      </c>
      <c r="N29" s="35">
        <f>+IF('Venta total por tipo'!J32="","",'Venta total por tipo'!J32)</f>
        <v>-9.3554780150553962E-2</v>
      </c>
      <c r="O29" s="216">
        <f>+IF('Venta total por tipo'!H50="","",'Venta total por tipo'!H50)</f>
        <v>5.2316000000000003</v>
      </c>
      <c r="P29" s="26">
        <f>+IF('Venta total por tipo'!I50="","",'Venta total por tipo'!I50)</f>
        <v>4.2471999999999994</v>
      </c>
      <c r="Q29" s="22">
        <f>+IF('Venta total por tipo'!J50="","",'Venta total por tipo'!J50)</f>
        <v>-0.18816423273950622</v>
      </c>
    </row>
    <row r="30" spans="8:18" ht="12.95" customHeight="1" x14ac:dyDescent="0.25">
      <c r="H30" s="19" t="str">
        <f>+'Despacho por tipo'!A15</f>
        <v>Sep</v>
      </c>
      <c r="I30" s="216">
        <f>+IF('Venta total por tipo'!H15="","",'Venta total por tipo'!H15)</f>
        <v>28.710900000000002</v>
      </c>
      <c r="J30" s="26">
        <f>+IF('Venta total por tipo'!I15="","",'Venta total por tipo'!I15)</f>
        <v>24.8126</v>
      </c>
      <c r="K30" s="35">
        <f>+IF('Venta total por tipo'!J15="","",'Venta total por tipo'!J15)</f>
        <v>-0.13577770115182741</v>
      </c>
      <c r="L30" s="216">
        <f>+IF('Venta total por tipo'!H33="","",'Venta total por tipo'!H33)</f>
        <v>66.526299999999992</v>
      </c>
      <c r="M30" s="26">
        <f>+IF('Venta total por tipo'!I33="","",'Venta total por tipo'!I33)</f>
        <v>59.958300000000001</v>
      </c>
      <c r="N30" s="35">
        <f>+IF('Venta total por tipo'!J33="","",'Venta total por tipo'!J33)</f>
        <v>-9.87278715335137E-2</v>
      </c>
      <c r="O30" s="216">
        <f>+IF('Venta total por tipo'!H51="","",'Venta total por tipo'!H51)</f>
        <v>5.5577000000000005</v>
      </c>
      <c r="P30" s="26">
        <f>+IF('Venta total por tipo'!I51="","",'Venta total por tipo'!I51)</f>
        <v>4.0126999999999997</v>
      </c>
      <c r="Q30" s="22">
        <f>+IF('Venta total por tipo'!J51="","",'Venta total por tipo'!J51)</f>
        <v>-0.27799269481979971</v>
      </c>
    </row>
    <row r="31" spans="8:18" ht="12.95" customHeight="1" x14ac:dyDescent="0.25">
      <c r="H31" s="19" t="str">
        <f>+'Despacho por tipo'!A16</f>
        <v>Oct</v>
      </c>
      <c r="I31" s="216">
        <f>+IF('Venta total por tipo'!H16="","",'Venta total por tipo'!H16)</f>
        <v>25.804300000000001</v>
      </c>
      <c r="J31" s="26">
        <f>+IF('Venta total por tipo'!I16="","",'Venta total por tipo'!I16)</f>
        <v>23.520699999999998</v>
      </c>
      <c r="K31" s="35">
        <f>+IF('Venta total por tipo'!J16="","",'Venta total por tipo'!J16)</f>
        <v>-8.8496878427238967E-2</v>
      </c>
      <c r="L31" s="216">
        <f>+IF('Venta total por tipo'!H34="","",'Venta total por tipo'!H34)</f>
        <v>64.750900000000001</v>
      </c>
      <c r="M31" s="26">
        <f>+IF('Venta total por tipo'!I34="","",'Venta total por tipo'!I34)</f>
        <v>64.899799999999999</v>
      </c>
      <c r="N31" s="35">
        <f>+IF('Venta total por tipo'!J34="","",'Venta total por tipo'!J34)</f>
        <v>2.2995819363127445E-3</v>
      </c>
      <c r="O31" s="216">
        <f>+IF('Venta total por tipo'!H52="","",'Venta total por tipo'!H52)</f>
        <v>5.6811000000000007</v>
      </c>
      <c r="P31" s="26">
        <f>+IF('Venta total por tipo'!I52="","",'Venta total por tipo'!I52)</f>
        <v>5.2796000000000003</v>
      </c>
      <c r="Q31" s="22">
        <f>+IF('Venta total por tipo'!J52="","",'Venta total por tipo'!J52)</f>
        <v>-7.0672933058738674E-2</v>
      </c>
    </row>
    <row r="32" spans="8:18" ht="12.95" customHeight="1" x14ac:dyDescent="0.25">
      <c r="H32" s="19" t="str">
        <f>+'Despacho por tipo'!A17</f>
        <v>Nov</v>
      </c>
      <c r="I32" s="216">
        <f>+IF('Venta total por tipo'!H17="","",'Venta total por tipo'!H17)</f>
        <v>26.3523</v>
      </c>
      <c r="J32" s="26">
        <f>+IF('Venta total por tipo'!I17="","",'Venta total por tipo'!I17)</f>
        <v>23.361699999999999</v>
      </c>
      <c r="K32" s="35">
        <f>+IF('Venta total por tipo'!J17="","",'Venta total por tipo'!J17)</f>
        <v>-0.11348535042482066</v>
      </c>
      <c r="L32" s="216">
        <f>+IF('Venta total por tipo'!H35="","",'Venta total por tipo'!H35)</f>
        <v>54.453400000000002</v>
      </c>
      <c r="M32" s="26">
        <f>+IF('Venta total por tipo'!I35="","",'Venta total por tipo'!I35)</f>
        <v>57.008200000000002</v>
      </c>
      <c r="N32" s="35">
        <f>+IF('Venta total por tipo'!J35="","",'Venta total por tipo'!J35)</f>
        <v>4.6917180561728111E-2</v>
      </c>
      <c r="O32" s="216">
        <f>+IF('Venta total por tipo'!H53="","",'Venta total por tipo'!H53)</f>
        <v>5.1169000000000002</v>
      </c>
      <c r="P32" s="26">
        <f>+IF('Venta total por tipo'!I53="","",'Venta total por tipo'!I53)</f>
        <v>4.4352999999999998</v>
      </c>
      <c r="Q32" s="22">
        <f>+IF('Venta total por tipo'!J53="","",'Venta total por tipo'!J53)</f>
        <v>-0.13320565185952438</v>
      </c>
    </row>
    <row r="33" spans="8:17" ht="12.95" customHeight="1" thickBot="1" x14ac:dyDescent="0.3">
      <c r="H33" s="23" t="str">
        <f>+'Despacho por tipo'!A18</f>
        <v>Dic</v>
      </c>
      <c r="I33" s="217">
        <f>+IF('Venta total por tipo'!H18="","",'Venta total por tipo'!H18)</f>
        <v>17.877800000000001</v>
      </c>
      <c r="J33" s="184" t="str">
        <f>+IF('Venta total por tipo'!I18="","",'Venta total por tipo'!I18)</f>
        <v/>
      </c>
      <c r="K33" s="36" t="str">
        <f>+IF('Venta total por tipo'!J18="","",'Venta total por tipo'!J18)</f>
        <v/>
      </c>
      <c r="L33" s="217">
        <f>+IF('Venta total por tipo'!H36="","",'Venta total por tipo'!H36)</f>
        <v>53.820899999999995</v>
      </c>
      <c r="M33" s="184" t="str">
        <f>+IF('Venta total por tipo'!I36="","",'Venta total por tipo'!I36)</f>
        <v/>
      </c>
      <c r="N33" s="36" t="str">
        <f>+IF('Venta total por tipo'!J36="","",'Venta total por tipo'!J36)</f>
        <v/>
      </c>
      <c r="O33" s="217">
        <f>+IF('Venta total por tipo'!H54="","",'Venta total por tipo'!H54)</f>
        <v>3.7105999999999999</v>
      </c>
      <c r="P33" s="184" t="str">
        <f>+IF('Venta total por tipo'!I54="","",'Venta total por tipo'!I54)</f>
        <v/>
      </c>
      <c r="Q33" s="29" t="str">
        <f>+IF('Venta total por tipo'!J54="","",'Venta total por tipo'!J54)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R10" sqref="R10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266" t="s">
        <v>160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R2" s="182" t="s">
        <v>206</v>
      </c>
    </row>
    <row r="3" spans="2:18" ht="6" customHeight="1" x14ac:dyDescent="0.25"/>
    <row r="4" spans="2:18" ht="18.75" customHeight="1" x14ac:dyDescent="0.25">
      <c r="B4" s="265" t="s">
        <v>195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261" t="s">
        <v>196</v>
      </c>
      <c r="L6" s="262"/>
      <c r="M6" s="267"/>
      <c r="N6" s="268" t="s">
        <v>197</v>
      </c>
      <c r="O6" s="262"/>
      <c r="P6" s="264"/>
    </row>
    <row r="7" spans="2:18" ht="38.25" x14ac:dyDescent="0.25">
      <c r="J7" s="13"/>
      <c r="K7" s="218" t="s">
        <v>275</v>
      </c>
      <c r="L7" s="18" t="s">
        <v>282</v>
      </c>
      <c r="M7" s="10" t="s">
        <v>16</v>
      </c>
      <c r="N7" s="221" t="s">
        <v>275</v>
      </c>
      <c r="O7" s="18" t="s">
        <v>282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219">
        <f>+IF('Precio Vino de Traslado'!H7="","",'Precio Vino de Traslado'!H7)</f>
        <v>8663.4985896640246</v>
      </c>
      <c r="L8" s="180">
        <f>+IF('Precio Vino de Traslado'!I7="","",'Precio Vino de Traslado'!I7)</f>
        <v>8344.132075471698</v>
      </c>
      <c r="M8" s="21">
        <f>+IF('Precio Vino de Traslado'!J7="","",'Precio Vino de Traslado'!J7)</f>
        <v>-3.6863457745967221E-2</v>
      </c>
      <c r="N8" s="219">
        <f>+IF('Precio Vino de Traslado'!H75="","",'Precio Vino de Traslado'!H75)</f>
        <v>8000.4727985940899</v>
      </c>
      <c r="O8" s="180">
        <f>+IF('Precio Vino de Traslado'!I75="","",'Precio Vino de Traslado'!I75)</f>
        <v>12020.264150943396</v>
      </c>
      <c r="P8" s="22">
        <f>+IF('Precio Vino de Traslado'!J75="","",'Precio Vino de Traslado'!J75)</f>
        <v>0.50244422467828365</v>
      </c>
    </row>
    <row r="9" spans="2:18" ht="12.95" customHeight="1" x14ac:dyDescent="0.25">
      <c r="J9" s="19" t="str">
        <f>+'Resumen EXPORTACION'!Q8</f>
        <v>Feb</v>
      </c>
      <c r="K9" s="219">
        <f>+IF('Precio Vino de Traslado'!H8="","",'Precio Vino de Traslado'!H8)</f>
        <v>6753.5627440335784</v>
      </c>
      <c r="L9" s="180">
        <f>+IF('Precio Vino de Traslado'!I8="","",'Precio Vino de Traslado'!I8)</f>
        <v>9205.4457658946631</v>
      </c>
      <c r="M9" s="21">
        <f>+IF('Precio Vino de Traslado'!J8="","",'Precio Vino de Traslado'!J8)</f>
        <v>0.36305030615539868</v>
      </c>
      <c r="N9" s="219">
        <f>+IF('Precio Vino de Traslado'!H76="","",'Precio Vino de Traslado'!H76)</f>
        <v>8547.7738214675192</v>
      </c>
      <c r="O9" s="180">
        <f>+IF('Precio Vino de Traslado'!I76="","",'Precio Vino de Traslado'!I76)</f>
        <v>13584.154520253958</v>
      </c>
      <c r="P9" s="22">
        <f>+IF('Precio Vino de Traslado'!J76="","",'Precio Vino de Traslado'!J76)</f>
        <v>0.58920378615279878</v>
      </c>
    </row>
    <row r="10" spans="2:18" ht="12.95" customHeight="1" x14ac:dyDescent="0.25">
      <c r="J10" s="19" t="str">
        <f>+'Resumen EXPORTACION'!Q9</f>
        <v>Mar</v>
      </c>
      <c r="K10" s="219">
        <f>+IF('Precio Vino de Traslado'!H9="","",'Precio Vino de Traslado'!H9)</f>
        <v>7579.4252525873853</v>
      </c>
      <c r="L10" s="180">
        <f>+IF('Precio Vino de Traslado'!I9="","",'Precio Vino de Traslado'!I9)</f>
        <v>10823.365582342414</v>
      </c>
      <c r="M10" s="21">
        <f>+IF('Precio Vino de Traslado'!J9="","",'Precio Vino de Traslado'!J9)</f>
        <v>0.42799291788617433</v>
      </c>
      <c r="N10" s="219">
        <f>+IF('Precio Vino de Traslado'!H77="","",'Precio Vino de Traslado'!H77)</f>
        <v>8860.0440754206411</v>
      </c>
      <c r="O10" s="180">
        <f>+IF('Precio Vino de Traslado'!I77="","",'Precio Vino de Traslado'!I77)</f>
        <v>11796.407051391427</v>
      </c>
      <c r="P10" s="22">
        <f>+IF('Precio Vino de Traslado'!J77="","",'Precio Vino de Traslado'!J77)</f>
        <v>0.33141629443094822</v>
      </c>
    </row>
    <row r="11" spans="2:18" ht="12.95" customHeight="1" x14ac:dyDescent="0.25">
      <c r="J11" s="19" t="str">
        <f>+'Resumen EXPORTACION'!Q10</f>
        <v>Abr</v>
      </c>
      <c r="K11" s="219">
        <f>+IF('Precio Vino de Traslado'!H10="","",'Precio Vino de Traslado'!H10)</f>
        <v>9595.8268961079957</v>
      </c>
      <c r="L11" s="180">
        <f>+IF('Precio Vino de Traslado'!I10="","",'Precio Vino de Traslado'!I10)</f>
        <v>13161.375644075813</v>
      </c>
      <c r="M11" s="21">
        <f>+IF('Precio Vino de Traslado'!J10="","",'Precio Vino de Traslado'!J10)</f>
        <v>0.37157285000774465</v>
      </c>
      <c r="N11" s="219">
        <f>+IF('Precio Vino de Traslado'!H78="","",'Precio Vino de Traslado'!H78)</f>
        <v>10794.131957316897</v>
      </c>
      <c r="O11" s="180">
        <f>+IF('Precio Vino de Traslado'!I78="","",'Precio Vino de Traslado'!I78)</f>
        <v>14807.740600910785</v>
      </c>
      <c r="P11" s="22">
        <f>+IF('Precio Vino de Traslado'!J78="","",'Precio Vino de Traslado'!J78)</f>
        <v>0.37183246040208262</v>
      </c>
    </row>
    <row r="12" spans="2:18" ht="12.95" customHeight="1" x14ac:dyDescent="0.25">
      <c r="J12" s="19" t="str">
        <f>+'Resumen EXPORTACION'!Q11</f>
        <v>May</v>
      </c>
      <c r="K12" s="219">
        <f>+IF('Precio Vino de Traslado'!H11="","",'Precio Vino de Traslado'!H11)</f>
        <v>9850.3667077172522</v>
      </c>
      <c r="L12" s="180">
        <f>+IF('Precio Vino de Traslado'!I11="","",'Precio Vino de Traslado'!I11)</f>
        <v>10309.044425033346</v>
      </c>
      <c r="M12" s="21">
        <f>+IF('Precio Vino de Traslado'!J11="","",'Precio Vino de Traslado'!J11)</f>
        <v>4.6564532156629701E-2</v>
      </c>
      <c r="N12" s="219">
        <f>+IF('Precio Vino de Traslado'!H79="","",'Precio Vino de Traslado'!H79)</f>
        <v>9380.5520485009074</v>
      </c>
      <c r="O12" s="180">
        <f>+IF('Precio Vino de Traslado'!I79="","",'Precio Vino de Traslado'!I79)</f>
        <v>11815.996385605649</v>
      </c>
      <c r="P12" s="22">
        <f>+IF('Precio Vino de Traslado'!J79="","",'Precio Vino de Traslado'!J79)</f>
        <v>0.25962697339267438</v>
      </c>
    </row>
    <row r="13" spans="2:18" ht="12.95" customHeight="1" x14ac:dyDescent="0.25">
      <c r="J13" s="19" t="str">
        <f>+'Resumen EXPORTACION'!Q12</f>
        <v>Jun</v>
      </c>
      <c r="K13" s="219">
        <f>+IF('Precio Vino de Traslado'!H12="","",'Precio Vino de Traslado'!H12)</f>
        <v>7735.3616911146491</v>
      </c>
      <c r="L13" s="180">
        <f>+IF('Precio Vino de Traslado'!I12="","",'Precio Vino de Traslado'!I12)</f>
        <v>7894.3354356083664</v>
      </c>
      <c r="M13" s="21">
        <f>+IF('Precio Vino de Traslado'!J12="","",'Precio Vino de Traslado'!J12)</f>
        <v>2.0551559298943367E-2</v>
      </c>
      <c r="N13" s="219">
        <f>+IF('Precio Vino de Traslado'!H80="","",'Precio Vino de Traslado'!H80)</f>
        <v>10613.865704734379</v>
      </c>
      <c r="O13" s="180">
        <f>+IF('Precio Vino de Traslado'!I80="","",'Precio Vino de Traslado'!I80)</f>
        <v>10854.295552760897</v>
      </c>
      <c r="P13" s="22">
        <f>+IF('Precio Vino de Traslado'!J80="","",'Precio Vino de Traslado'!J80)</f>
        <v>2.2652429822931808E-2</v>
      </c>
    </row>
    <row r="14" spans="2:18" ht="12.95" customHeight="1" x14ac:dyDescent="0.25">
      <c r="J14" s="19" t="str">
        <f>+'Resumen EXPORTACION'!Q13</f>
        <v>Jul</v>
      </c>
      <c r="K14" s="219">
        <f>+IF('Precio Vino de Traslado'!H13="","",'Precio Vino de Traslado'!H13)</f>
        <v>8597.2085621218957</v>
      </c>
      <c r="L14" s="180">
        <f>+IF('Precio Vino de Traslado'!I13="","",'Precio Vino de Traslado'!I13)</f>
        <v>11298.525978920345</v>
      </c>
      <c r="M14" s="21">
        <f>+IF('Precio Vino de Traslado'!J13="","",'Precio Vino de Traslado'!J13)</f>
        <v>0.31420866404242864</v>
      </c>
      <c r="N14" s="219">
        <f>+IF('Precio Vino de Traslado'!H81="","",'Precio Vino de Traslado'!H81)</f>
        <v>9990.2116161014001</v>
      </c>
      <c r="O14" s="180">
        <f>+IF('Precio Vino de Traslado'!I81="","",'Precio Vino de Traslado'!I81)</f>
        <v>11852.875833324644</v>
      </c>
      <c r="P14" s="22">
        <f>+IF('Precio Vino de Traslado'!J81="","",'Precio Vino de Traslado'!J81)</f>
        <v>0.18644892508794864</v>
      </c>
    </row>
    <row r="15" spans="2:18" ht="12.95" customHeight="1" x14ac:dyDescent="0.25">
      <c r="J15" s="19" t="str">
        <f>+'Resumen EXPORTACION'!Q14</f>
        <v>Ago</v>
      </c>
      <c r="K15" s="219">
        <f>+IF('Precio Vino de Traslado'!H14="","",'Precio Vino de Traslado'!H14)</f>
        <v>7116.4379529061907</v>
      </c>
      <c r="L15" s="180">
        <f>+IF('Precio Vino de Traslado'!I14="","",'Precio Vino de Traslado'!I14)</f>
        <v>11082.404977636941</v>
      </c>
      <c r="M15" s="21">
        <f>+IF('Precio Vino de Traslado'!J14="","",'Precio Vino de Traslado'!J14)</f>
        <v>0.55729664910675436</v>
      </c>
      <c r="N15" s="219">
        <f>+IF('Precio Vino de Traslado'!H82="","",'Precio Vino de Traslado'!H82)</f>
        <v>10448.814818056348</v>
      </c>
      <c r="O15" s="180">
        <f>+IF('Precio Vino de Traslado'!I82="","",'Precio Vino de Traslado'!I82)</f>
        <v>15997.210806885509</v>
      </c>
      <c r="P15" s="22">
        <f>+IF('Precio Vino de Traslado'!J82="","",'Precio Vino de Traslado'!J82)</f>
        <v>0.53100720851527683</v>
      </c>
    </row>
    <row r="16" spans="2:18" ht="12.95" customHeight="1" x14ac:dyDescent="0.25">
      <c r="J16" s="19" t="str">
        <f>+'Resumen EXPORTACION'!Q15</f>
        <v>Sep</v>
      </c>
      <c r="K16" s="219">
        <f>+IF('Precio Vino de Traslado'!H15="","",'Precio Vino de Traslado'!H15)</f>
        <v>7296.2023115734191</v>
      </c>
      <c r="L16" s="180">
        <f>+IF('Precio Vino de Traslado'!I15="","",'Precio Vino de Traslado'!I15)</f>
        <v>11573.913960189215</v>
      </c>
      <c r="M16" s="21">
        <f>+IF('Precio Vino de Traslado'!J15="","",'Precio Vino de Traslado'!J15)</f>
        <v>0.58629290498570508</v>
      </c>
      <c r="N16" s="219">
        <f>+IF('Precio Vino de Traslado'!H83="","",'Precio Vino de Traslado'!H83)</f>
        <v>9621.2584065020892</v>
      </c>
      <c r="O16" s="180">
        <f>+IF('Precio Vino de Traslado'!I83="","",'Precio Vino de Traslado'!I83)</f>
        <v>16020.764138823535</v>
      </c>
      <c r="P16" s="22">
        <f>+IF('Precio Vino de Traslado'!J83="","",'Precio Vino de Traslado'!J83)</f>
        <v>0.66514227785386493</v>
      </c>
    </row>
    <row r="17" spans="10:16" ht="12.95" customHeight="1" x14ac:dyDescent="0.25">
      <c r="J17" s="19" t="str">
        <f>+'Resumen EXPORTACION'!Q16</f>
        <v>Oct</v>
      </c>
      <c r="K17" s="219">
        <f>+IF('Precio Vino de Traslado'!H16="","",'Precio Vino de Traslado'!H16)</f>
        <v>5933.6055180399999</v>
      </c>
      <c r="L17" s="180">
        <f>+IF('Precio Vino de Traslado'!I16="","",'Precio Vino de Traslado'!I16)</f>
        <v>10280.364048246107</v>
      </c>
      <c r="M17" s="21">
        <f>+IF('Precio Vino de Traslado'!J16="","",'Precio Vino de Traslado'!J16)</f>
        <v>0.73256614666927455</v>
      </c>
      <c r="N17" s="219">
        <f>+IF('Precio Vino de Traslado'!H84="","",'Precio Vino de Traslado'!H84)</f>
        <v>9304.5292855099997</v>
      </c>
      <c r="O17" s="180">
        <f>+IF('Precio Vino de Traslado'!I84="","",'Precio Vino de Traslado'!I84)</f>
        <v>14108.187403911646</v>
      </c>
      <c r="P17" s="22">
        <f>+IF('Precio Vino de Traslado'!J84="","",'Precio Vino de Traslado'!J84)</f>
        <v>0.51627094407477592</v>
      </c>
    </row>
    <row r="18" spans="10:16" ht="12.95" customHeight="1" x14ac:dyDescent="0.25">
      <c r="J18" s="19" t="str">
        <f>+'Resumen EXPORTACION'!Q17</f>
        <v>Nov</v>
      </c>
      <c r="K18" s="219">
        <f>+IF('Precio Vino de Traslado'!H17="","",'Precio Vino de Traslado'!H17)</f>
        <v>8590.0121799999997</v>
      </c>
      <c r="L18" s="180">
        <f>+IF('Precio Vino de Traslado'!I17="","",'Precio Vino de Traslado'!I17)</f>
        <v>10175.467993037482</v>
      </c>
      <c r="M18" s="21">
        <f>+IF('Precio Vino de Traslado'!J17="","",'Precio Vino de Traslado'!J17)</f>
        <v>0.18456968160404674</v>
      </c>
      <c r="N18" s="219">
        <f>+IF('Precio Vino de Traslado'!H85="","",'Precio Vino de Traslado'!H85)</f>
        <v>9618.9622000000018</v>
      </c>
      <c r="O18" s="180">
        <f>+IF('Precio Vino de Traslado'!I85="","",'Precio Vino de Traslado'!I85)</f>
        <v>14357.572392483466</v>
      </c>
      <c r="P18" s="22">
        <f>+IF('Precio Vino de Traslado'!J85="","",'Precio Vino de Traslado'!J85)</f>
        <v>0.4926321669590783</v>
      </c>
    </row>
    <row r="19" spans="10:16" ht="12.95" customHeight="1" thickBot="1" x14ac:dyDescent="0.3">
      <c r="J19" s="23" t="str">
        <f>+'Resumen EXPORTACION'!Q18</f>
        <v>Dic</v>
      </c>
      <c r="K19" s="220">
        <f>+IF('Precio Vino de Traslado'!H18="","",'Precio Vino de Traslado'!H18)</f>
        <v>7296.09</v>
      </c>
      <c r="L19" s="190" t="str">
        <f>+IF('Precio Vino de Traslado'!I18="","",'Precio Vino de Traslado'!I18)</f>
        <v/>
      </c>
      <c r="M19" s="25" t="str">
        <f>+IF('Precio Vino de Traslado'!J18="","",'Precio Vino de Traslado'!J18)</f>
        <v/>
      </c>
      <c r="N19" s="220">
        <f>+IF('Precio Vino de Traslado'!H86="","",'Precio Vino de Traslado'!H86)</f>
        <v>11805.43</v>
      </c>
      <c r="O19" s="190" t="str">
        <f>+IF('Precio Vino de Traslado'!I86="","",'Precio Vino de Traslado'!I86)</f>
        <v/>
      </c>
      <c r="P19" s="29" t="str">
        <f>+IF('Precio Vino de Traslado'!J86="","",'Precio Vino de Traslado'!J86)</f>
        <v/>
      </c>
    </row>
    <row r="20" spans="10:16" ht="6" customHeight="1" thickBot="1" x14ac:dyDescent="0.3"/>
    <row r="21" spans="10:16" ht="15" customHeight="1" x14ac:dyDescent="0.25">
      <c r="J21" s="12"/>
      <c r="K21" s="261" t="s">
        <v>198</v>
      </c>
      <c r="L21" s="262"/>
      <c r="M21" s="267"/>
      <c r="N21" s="268" t="s">
        <v>199</v>
      </c>
      <c r="O21" s="262"/>
      <c r="P21" s="264"/>
    </row>
    <row r="22" spans="10:16" ht="38.25" x14ac:dyDescent="0.25">
      <c r="J22" s="13"/>
      <c r="K22" s="218" t="s">
        <v>275</v>
      </c>
      <c r="L22" s="18" t="s">
        <v>282</v>
      </c>
      <c r="M22" s="10" t="s">
        <v>16</v>
      </c>
      <c r="N22" s="221" t="s">
        <v>275</v>
      </c>
      <c r="O22" s="18" t="s">
        <v>282</v>
      </c>
      <c r="P22" s="11" t="s">
        <v>16</v>
      </c>
    </row>
    <row r="23" spans="10:16" ht="12.95" customHeight="1" x14ac:dyDescent="0.25">
      <c r="J23" s="19" t="str">
        <f>+J8</f>
        <v>Ene</v>
      </c>
      <c r="K23" s="219">
        <f>+IF('Precio Vino de Traslado'!H41="","",'Precio Vino de Traslado'!H41)</f>
        <v>6854.0855739570106</v>
      </c>
      <c r="L23" s="180">
        <f>+IF('Precio Vino de Traslado'!I41="","",'Precio Vino de Traslado'!I41)</f>
        <v>5150.2169811320746</v>
      </c>
      <c r="M23" s="21">
        <f>+IF('Precio Vino de Traslado'!J41="","",'Precio Vino de Traslado'!J41)</f>
        <v>-0.24859167199473065</v>
      </c>
      <c r="N23" s="219">
        <f>+IF('Precio Vino de Traslado'!H109="","",'Precio Vino de Traslado'!H109)</f>
        <v>6221.2268894696354</v>
      </c>
      <c r="O23" s="180">
        <f>+IF('Precio Vino de Traslado'!I109="","",'Precio Vino de Traslado'!I109)</f>
        <v>7112.367924528301</v>
      </c>
      <c r="P23" s="22">
        <f>+IF('Precio Vino de Traslado'!J109="","",'Precio Vino de Traslado'!J109)</f>
        <v>0.14324200851234936</v>
      </c>
    </row>
    <row r="24" spans="10:16" ht="12.95" customHeight="1" x14ac:dyDescent="0.25">
      <c r="J24" s="19" t="str">
        <f t="shared" ref="J24:J34" si="0">+J9</f>
        <v>Feb</v>
      </c>
      <c r="K24" s="219">
        <f>+IF('Precio Vino de Traslado'!H42="","",'Precio Vino de Traslado'!H42)</f>
        <v>6360.3900377631253</v>
      </c>
      <c r="L24" s="180">
        <f>+IF('Precio Vino de Traslado'!I42="","",'Precio Vino de Traslado'!I42)</f>
        <v>5534.0516855942051</v>
      </c>
      <c r="M24" s="21">
        <f>+IF('Precio Vino de Traslado'!J42="","",'Precio Vino de Traslado'!J42)</f>
        <v>-0.12991944633312669</v>
      </c>
      <c r="N24" s="219">
        <f>+IF('Precio Vino de Traslado'!H110="","",'Precio Vino de Traslado'!H110)</f>
        <v>6483.3463823528737</v>
      </c>
      <c r="O24" s="180">
        <f>+IF('Precio Vino de Traslado'!I110="","",'Precio Vino de Traslado'!I110)</f>
        <v>6331.869802378611</v>
      </c>
      <c r="P24" s="22">
        <f>+IF('Precio Vino de Traslado'!J110="","",'Precio Vino de Traslado'!J110)</f>
        <v>-2.3363949886523017E-2</v>
      </c>
    </row>
    <row r="25" spans="10:16" ht="12.95" customHeight="1" x14ac:dyDescent="0.25">
      <c r="J25" s="19" t="str">
        <f t="shared" si="0"/>
        <v>Mar</v>
      </c>
      <c r="K25" s="219">
        <f>+IF('Precio Vino de Traslado'!H43="","",'Precio Vino de Traslado'!H43)</f>
        <v>7434.02479405551</v>
      </c>
      <c r="L25" s="180">
        <f>+IF('Precio Vino de Traslado'!I43="","",'Precio Vino de Traslado'!I43)</f>
        <v>8201.9805396687898</v>
      </c>
      <c r="M25" s="21">
        <f>+IF('Precio Vino de Traslado'!J43="","",'Precio Vino de Traslado'!J43)</f>
        <v>0.10330282274917391</v>
      </c>
      <c r="N25" s="219">
        <f>+IF('Precio Vino de Traslado'!H111="","",'Precio Vino de Traslado'!H111)</f>
        <v>6644.1138008916178</v>
      </c>
      <c r="O25" s="180">
        <f>+IF('Precio Vino de Traslado'!I111="","",'Precio Vino de Traslado'!I111)</f>
        <v>10197.26602862765</v>
      </c>
      <c r="P25" s="22">
        <f>+IF('Precio Vino de Traslado'!J111="","",'Precio Vino de Traslado'!J111)</f>
        <v>0.53478196403848632</v>
      </c>
    </row>
    <row r="26" spans="10:16" ht="12.95" customHeight="1" x14ac:dyDescent="0.25">
      <c r="J26" s="19" t="str">
        <f t="shared" si="0"/>
        <v>Abr</v>
      </c>
      <c r="K26" s="219">
        <f>+IF('Precio Vino de Traslado'!H44="","",'Precio Vino de Traslado'!H44)</f>
        <v>8221.424688052588</v>
      </c>
      <c r="L26" s="180">
        <f>+IF('Precio Vino de Traslado'!I44="","",'Precio Vino de Traslado'!I44)</f>
        <v>12850.162264373479</v>
      </c>
      <c r="M26" s="21">
        <f>+IF('Precio Vino de Traslado'!J44="","",'Precio Vino de Traslado'!J44)</f>
        <v>0.56300918051921012</v>
      </c>
      <c r="N26" s="219">
        <f>+IF('Precio Vino de Traslado'!H112="","",'Precio Vino de Traslado'!H112)</f>
        <v>9043.0020889118205</v>
      </c>
      <c r="O26" s="180">
        <f>+IF('Precio Vino de Traslado'!I112="","",'Precio Vino de Traslado'!I112)</f>
        <v>9478.1584726416768</v>
      </c>
      <c r="P26" s="22">
        <f>+IF('Precio Vino de Traslado'!J112="","",'Precio Vino de Traslado'!J112)</f>
        <v>4.8120787704276635E-2</v>
      </c>
    </row>
    <row r="27" spans="10:16" ht="12.95" customHeight="1" x14ac:dyDescent="0.25">
      <c r="J27" s="19" t="str">
        <f t="shared" si="0"/>
        <v>May</v>
      </c>
      <c r="K27" s="219">
        <f>+IF('Precio Vino de Traslado'!H45="","",'Precio Vino de Traslado'!H45)</f>
        <v>7205.9753662625226</v>
      </c>
      <c r="L27" s="180">
        <f>+IF('Precio Vino de Traslado'!I45="","",'Precio Vino de Traslado'!I45)</f>
        <v>9476.4594790985411</v>
      </c>
      <c r="M27" s="21">
        <f>+IF('Precio Vino de Traslado'!J45="","",'Precio Vino de Traslado'!J45)</f>
        <v>0.31508352408004914</v>
      </c>
      <c r="N27" s="219">
        <f>+IF('Precio Vino de Traslado'!H113="","",'Precio Vino de Traslado'!H113)</f>
        <v>7986.0576694873735</v>
      </c>
      <c r="O27" s="180">
        <f>+IF('Precio Vino de Traslado'!I113="","",'Precio Vino de Traslado'!I113)</f>
        <v>9293.2360827481934</v>
      </c>
      <c r="P27" s="22">
        <f>+IF('Precio Vino de Traslado'!J113="","",'Precio Vino de Traslado'!J113)</f>
        <v>0.16368256621226318</v>
      </c>
    </row>
    <row r="28" spans="10:16" ht="12.95" customHeight="1" x14ac:dyDescent="0.25">
      <c r="J28" s="19" t="str">
        <f t="shared" si="0"/>
        <v>Jun</v>
      </c>
      <c r="K28" s="219">
        <f>+IF('Precio Vino de Traslado'!H46="","",'Precio Vino de Traslado'!H46)</f>
        <v>6808.6182787427424</v>
      </c>
      <c r="L28" s="180">
        <f>+IF('Precio Vino de Traslado'!I46="","",'Precio Vino de Traslado'!I46)</f>
        <v>7791.5381404327645</v>
      </c>
      <c r="M28" s="21">
        <f>+IF('Precio Vino de Traslado'!J46="","",'Precio Vino de Traslado'!J46)</f>
        <v>0.14436407233444215</v>
      </c>
      <c r="N28" s="219">
        <f>+IF('Precio Vino de Traslado'!H114="","",'Precio Vino de Traslado'!H114)</f>
        <v>8164.0560436345177</v>
      </c>
      <c r="O28" s="180">
        <f>+IF('Precio Vino de Traslado'!I114="","",'Precio Vino de Traslado'!I114)</f>
        <v>8396.3545240349686</v>
      </c>
      <c r="P28" s="22">
        <f>+IF('Precio Vino de Traslado'!J114="","",'Precio Vino de Traslado'!J114)</f>
        <v>2.845380766115313E-2</v>
      </c>
    </row>
    <row r="29" spans="10:16" ht="12.95" customHeight="1" x14ac:dyDescent="0.25">
      <c r="J29" s="19" t="str">
        <f t="shared" si="0"/>
        <v>Jul</v>
      </c>
      <c r="K29" s="219">
        <f>+IF('Precio Vino de Traslado'!H47="","",'Precio Vino de Traslado'!H47)</f>
        <v>6292.5095745819872</v>
      </c>
      <c r="L29" s="180">
        <f>+IF('Precio Vino de Traslado'!I47="","",'Precio Vino de Traslado'!I47)</f>
        <v>5480.1303670985499</v>
      </c>
      <c r="M29" s="21">
        <f>+IF('Precio Vino de Traslado'!J47="","",'Precio Vino de Traslado'!J47)</f>
        <v>-0.1291025778911753</v>
      </c>
      <c r="N29" s="219">
        <f>+IF('Precio Vino de Traslado'!H115="","",'Precio Vino de Traslado'!H115)</f>
        <v>8043.0266835884395</v>
      </c>
      <c r="O29" s="180">
        <f>+IF('Precio Vino de Traslado'!I115="","",'Precio Vino de Traslado'!I115)</f>
        <v>8289.5173656467323</v>
      </c>
      <c r="P29" s="22">
        <f>+IF('Precio Vino de Traslado'!J115="","",'Precio Vino de Traslado'!J115)</f>
        <v>3.0646508056631161E-2</v>
      </c>
    </row>
    <row r="30" spans="10:16" ht="12.95" customHeight="1" x14ac:dyDescent="0.25">
      <c r="J30" s="19" t="str">
        <f t="shared" si="0"/>
        <v>Ago</v>
      </c>
      <c r="K30" s="219">
        <f>+IF('Precio Vino de Traslado'!H48="","",'Precio Vino de Traslado'!H48)</f>
        <v>6950.9037940056878</v>
      </c>
      <c r="L30" s="180">
        <f>+IF('Precio Vino de Traslado'!I48="","",'Precio Vino de Traslado'!I48)</f>
        <v>8243.7160634417651</v>
      </c>
      <c r="M30" s="21">
        <f>+IF('Precio Vino de Traslado'!J48="","",'Precio Vino de Traslado'!J48)</f>
        <v>0.18599196705196408</v>
      </c>
      <c r="N30" s="219">
        <f>+IF('Precio Vino de Traslado'!H116="","",'Precio Vino de Traslado'!H116)</f>
        <v>6327.9228323811967</v>
      </c>
      <c r="O30" s="180">
        <f>+IF('Precio Vino de Traslado'!I116="","",'Precio Vino de Traslado'!I116)</f>
        <v>11134.170091267679</v>
      </c>
      <c r="P30" s="22">
        <f>+IF('Precio Vino de Traslado'!J116="","",'Precio Vino de Traslado'!J116)</f>
        <v>0.75953000474215515</v>
      </c>
    </row>
    <row r="31" spans="10:16" ht="12.95" customHeight="1" x14ac:dyDescent="0.25">
      <c r="J31" s="19" t="str">
        <f t="shared" si="0"/>
        <v>Sep</v>
      </c>
      <c r="K31" s="219">
        <f>+IF('Precio Vino de Traslado'!H49="","",'Precio Vino de Traslado'!H49)</f>
        <v>5958.2030865792594</v>
      </c>
      <c r="L31" s="180">
        <f>+IF('Precio Vino de Traslado'!I49="","",'Precio Vino de Traslado'!I49)</f>
        <v>7255.539960412284</v>
      </c>
      <c r="M31" s="21">
        <f>+IF('Precio Vino de Traslado'!J49="","",'Precio Vino de Traslado'!J49)</f>
        <v>0.21773961964392452</v>
      </c>
      <c r="N31" s="219">
        <f>+IF('Precio Vino de Traslado'!H117="","",'Precio Vino de Traslado'!H117)</f>
        <v>7536.9690419906992</v>
      </c>
      <c r="O31" s="180">
        <f>+IF('Precio Vino de Traslado'!I117="","",'Precio Vino de Traslado'!I117)</f>
        <v>13491.73655030635</v>
      </c>
      <c r="P31" s="22">
        <f>+IF('Precio Vino de Traslado'!J117="","",'Precio Vino de Traslado'!J117)</f>
        <v>0.79007456115845343</v>
      </c>
    </row>
    <row r="32" spans="10:16" ht="12.95" customHeight="1" x14ac:dyDescent="0.25">
      <c r="J32" s="19" t="str">
        <f t="shared" si="0"/>
        <v>Oct</v>
      </c>
      <c r="K32" s="219">
        <f>+IF('Precio Vino de Traslado'!H50="","",'Precio Vino de Traslado'!H50)</f>
        <v>4846.4974040799998</v>
      </c>
      <c r="L32" s="180">
        <f>+IF('Precio Vino de Traslado'!I50="","",'Precio Vino de Traslado'!I50)</f>
        <v>7077.0893875539659</v>
      </c>
      <c r="M32" s="21">
        <f>+IF('Precio Vino de Traslado'!J50="","",'Precio Vino de Traslado'!J50)</f>
        <v>0.46024825714260231</v>
      </c>
      <c r="N32" s="219">
        <f>+IF('Precio Vino de Traslado'!H118="","",'Precio Vino de Traslado'!H118)</f>
        <v>6029.6111309599992</v>
      </c>
      <c r="O32" s="180">
        <f>+IF('Precio Vino de Traslado'!I118="","",'Precio Vino de Traslado'!I118)</f>
        <v>13264.049968843017</v>
      </c>
      <c r="P32" s="22">
        <f>+IF('Precio Vino de Traslado'!J118="","",'Precio Vino de Traslado'!J118)</f>
        <v>1.1998184759771058</v>
      </c>
    </row>
    <row r="33" spans="10:16" ht="12.95" customHeight="1" x14ac:dyDescent="0.25">
      <c r="J33" s="19" t="str">
        <f t="shared" si="0"/>
        <v>Nov</v>
      </c>
      <c r="K33" s="219">
        <f>+IF('Precio Vino de Traslado'!H51="","",'Precio Vino de Traslado'!H51)</f>
        <v>3733.1730199999997</v>
      </c>
      <c r="L33" s="180">
        <f>+IF('Precio Vino de Traslado'!I51="","",'Precio Vino de Traslado'!I51)</f>
        <v>7056.005067329731</v>
      </c>
      <c r="M33" s="21">
        <f>+IF('Precio Vino de Traslado'!J51="","",'Precio Vino de Traslado'!J51)</f>
        <v>0.89008251948893902</v>
      </c>
      <c r="N33" s="219">
        <f>+IF('Precio Vino de Traslado'!H119="","",'Precio Vino de Traslado'!H119)</f>
        <v>6058.2687900000001</v>
      </c>
      <c r="O33" s="180">
        <f>+IF('Precio Vino de Traslado'!I119="","",'Precio Vino de Traslado'!I119)</f>
        <v>9478.8974911421701</v>
      </c>
      <c r="P33" s="22">
        <f>+IF('Precio Vino de Traslado'!J119="","",'Precio Vino de Traslado'!J119)</f>
        <v>0.56462148176528326</v>
      </c>
    </row>
    <row r="34" spans="10:16" ht="12.95" customHeight="1" thickBot="1" x14ac:dyDescent="0.3">
      <c r="J34" s="23" t="str">
        <f t="shared" si="0"/>
        <v>Dic</v>
      </c>
      <c r="K34" s="220">
        <f>+IF('Precio Vino de Traslado'!H52="","",'Precio Vino de Traslado'!H52)</f>
        <v>4955.75</v>
      </c>
      <c r="L34" s="190" t="str">
        <f>+IF('Precio Vino de Traslado'!I52="","",'Precio Vino de Traslado'!I52)</f>
        <v/>
      </c>
      <c r="M34" s="25" t="str">
        <f>+IF('Precio Vino de Traslado'!J52="","",'Precio Vino de Traslado'!J52)</f>
        <v/>
      </c>
      <c r="N34" s="220">
        <f>+IF('Precio Vino de Traslado'!H120="","",'Precio Vino de Traslado'!H120)</f>
        <v>7102.08</v>
      </c>
      <c r="O34" s="190" t="str">
        <f>+IF('Precio Vino de Traslado'!I120="","",'Precio Vino de Traslado'!I120)</f>
        <v/>
      </c>
      <c r="P34" s="29" t="str">
        <f>+IF('Precio Vino de Traslado'!J120="","",'Precio Vino de Traslado'!J120)</f>
        <v/>
      </c>
    </row>
    <row r="35" spans="10:16" ht="6" customHeight="1" thickBot="1" x14ac:dyDescent="0.3"/>
    <row r="36" spans="10:16" ht="15" customHeight="1" x14ac:dyDescent="0.25">
      <c r="J36" s="12"/>
      <c r="K36" s="261" t="s">
        <v>200</v>
      </c>
      <c r="L36" s="262"/>
      <c r="M36" s="267"/>
      <c r="N36" s="268" t="s">
        <v>201</v>
      </c>
      <c r="O36" s="262"/>
      <c r="P36" s="264"/>
    </row>
    <row r="37" spans="10:16" ht="38.25" x14ac:dyDescent="0.25">
      <c r="J37" s="13"/>
      <c r="K37" s="218" t="s">
        <v>275</v>
      </c>
      <c r="L37" s="18" t="s">
        <v>282</v>
      </c>
      <c r="M37" s="10" t="s">
        <v>16</v>
      </c>
      <c r="N37" s="221" t="s">
        <v>275</v>
      </c>
      <c r="O37" s="18" t="s">
        <v>282</v>
      </c>
      <c r="P37" s="11" t="s">
        <v>16</v>
      </c>
    </row>
    <row r="38" spans="10:16" ht="12.95" customHeight="1" x14ac:dyDescent="0.25">
      <c r="J38" s="19" t="str">
        <f>+J23</f>
        <v>Ene</v>
      </c>
      <c r="K38" s="219">
        <f>+IF('Precio Vino de Traslado'!H24="","",'Precio Vino de Traslado'!H24)</f>
        <v>3654.4206149664647</v>
      </c>
      <c r="L38" s="180">
        <f>+IF('Precio Vino de Traslado'!I24="","",'Precio Vino de Traslado'!I24)</f>
        <v>7139.3867924528295</v>
      </c>
      <c r="M38" s="21">
        <f>+IF('Precio Vino de Traslado'!J24="","",'Precio Vino de Traslado'!J24)</f>
        <v>0.95363028634796199</v>
      </c>
      <c r="N38" s="219">
        <f>+IF('Precio Vino de Traslado'!H92="","",'Precio Vino de Traslado'!H92)</f>
        <v>7803.2806644385864</v>
      </c>
      <c r="O38" s="180">
        <f>+IF('Precio Vino de Traslado'!I92="","",'Precio Vino de Traslado'!I92)</f>
        <v>7326.3584905660373</v>
      </c>
      <c r="P38" s="22">
        <f>+IF('Precio Vino de Traslado'!J92="","",'Precio Vino de Traslado'!J92)</f>
        <v>-6.1118162268082643E-2</v>
      </c>
    </row>
    <row r="39" spans="10:16" ht="12.95" customHeight="1" x14ac:dyDescent="0.25">
      <c r="J39" s="19" t="str">
        <f t="shared" ref="J39:J49" si="1">+J24</f>
        <v>Feb</v>
      </c>
      <c r="K39" s="219">
        <f>+IF('Precio Vino de Traslado'!H25="","",'Precio Vino de Traslado'!H25)</f>
        <v>3541.2172862187153</v>
      </c>
      <c r="L39" s="180">
        <f>+IF('Precio Vino de Traslado'!I25="","",'Precio Vino de Traslado'!I25)</f>
        <v>4620.5758740946076</v>
      </c>
      <c r="M39" s="21">
        <f>+IF('Precio Vino de Traslado'!J25="","",'Precio Vino de Traslado'!J25)</f>
        <v>0.30479874592175138</v>
      </c>
      <c r="N39" s="219">
        <f>+IF('Precio Vino de Traslado'!H93="","",'Precio Vino de Traslado'!H93)</f>
        <v>8753.2632365160807</v>
      </c>
      <c r="O39" s="180">
        <f>+IF('Precio Vino de Traslado'!I93="","",'Precio Vino de Traslado'!I93)</f>
        <v>7972.9231869802397</v>
      </c>
      <c r="P39" s="22">
        <f>+IF('Precio Vino de Traslado'!J93="","",'Precio Vino de Traslado'!J93)</f>
        <v>-8.9148472798177503E-2</v>
      </c>
    </row>
    <row r="40" spans="10:16" ht="12.95" customHeight="1" x14ac:dyDescent="0.25">
      <c r="J40" s="19" t="str">
        <f t="shared" si="1"/>
        <v>Mar</v>
      </c>
      <c r="K40" s="219">
        <f>+IF('Precio Vino de Traslado'!H26="","",'Precio Vino de Traslado'!H26)</f>
        <v>8823.1407435721794</v>
      </c>
      <c r="L40" s="180">
        <f>+IF('Precio Vino de Traslado'!I26="","",'Precio Vino de Traslado'!I26)</f>
        <v>13429.257550445278</v>
      </c>
      <c r="M40" s="21">
        <f>+IF('Precio Vino de Traslado'!J26="","",'Precio Vino de Traslado'!J26)</f>
        <v>0.52204956723927798</v>
      </c>
      <c r="N40" s="219">
        <f>+IF('Precio Vino de Traslado'!H94="","",'Precio Vino de Traslado'!H94)</f>
        <v>8969.4396601382377</v>
      </c>
      <c r="O40" s="180">
        <f>+IF('Precio Vino de Traslado'!I94="","",'Precio Vino de Traslado'!I94)</f>
        <v>8939.5787527676439</v>
      </c>
      <c r="P40" s="22">
        <f>+IF('Precio Vino de Traslado'!J94="","",'Precio Vino de Traslado'!J94)</f>
        <v>-3.3291831487869405E-3</v>
      </c>
    </row>
    <row r="41" spans="10:16" ht="12.95" customHeight="1" x14ac:dyDescent="0.25">
      <c r="J41" s="19" t="str">
        <f t="shared" si="1"/>
        <v>Abr</v>
      </c>
      <c r="K41" s="219">
        <f>+IF('Precio Vino de Traslado'!H27="","",'Precio Vino de Traslado'!H27)</f>
        <v>11772.248875557374</v>
      </c>
      <c r="L41" s="180">
        <f>+IF('Precio Vino de Traslado'!I27="","",'Precio Vino de Traslado'!I27)</f>
        <v>11894.566275347179</v>
      </c>
      <c r="M41" s="21">
        <f>+IF('Precio Vino de Traslado'!J27="","",'Precio Vino de Traslado'!J27)</f>
        <v>1.0390317184320708E-2</v>
      </c>
      <c r="N41" s="219">
        <f>+IF('Precio Vino de Traslado'!H95="","",'Precio Vino de Traslado'!H95)</f>
        <v>11701.175885012677</v>
      </c>
      <c r="O41" s="180">
        <f>+IF('Precio Vino de Traslado'!I95="","",'Precio Vino de Traslado'!I95)</f>
        <v>10575.912422521878</v>
      </c>
      <c r="P41" s="22">
        <f>+IF('Precio Vino de Traslado'!J95="","",'Precio Vino de Traslado'!J95)</f>
        <v>-9.6166699274393475E-2</v>
      </c>
    </row>
    <row r="42" spans="10:16" ht="12.95" customHeight="1" x14ac:dyDescent="0.25">
      <c r="J42" s="19" t="str">
        <f t="shared" si="1"/>
        <v>May</v>
      </c>
      <c r="K42" s="219">
        <f>+IF('Precio Vino de Traslado'!H28="","",'Precio Vino de Traslado'!H28)</f>
        <v>10492.512454501066</v>
      </c>
      <c r="L42" s="180">
        <f>+IF('Precio Vino de Traslado'!I28="","",'Precio Vino de Traslado'!I28)</f>
        <v>10119.06336503959</v>
      </c>
      <c r="M42" s="21">
        <f>+IF('Precio Vino de Traslado'!J28="","",'Precio Vino de Traslado'!J28)</f>
        <v>-3.5591960560530378E-2</v>
      </c>
      <c r="N42" s="219">
        <f>+IF('Precio Vino de Traslado'!H96="","",'Precio Vino de Traslado'!H96)</f>
        <v>11081.072626955034</v>
      </c>
      <c r="O42" s="180">
        <f>+IF('Precio Vino de Traslado'!I96="","",'Precio Vino de Traslado'!I96)</f>
        <v>11947.49306628386</v>
      </c>
      <c r="P42" s="22">
        <f>+IF('Precio Vino de Traslado'!J96="","",'Precio Vino de Traslado'!J96)</f>
        <v>7.8189221251129926E-2</v>
      </c>
    </row>
    <row r="43" spans="10:16" ht="12.95" customHeight="1" x14ac:dyDescent="0.25">
      <c r="J43" s="19" t="str">
        <f t="shared" si="1"/>
        <v>Jun</v>
      </c>
      <c r="K43" s="219">
        <f>+IF('Precio Vino de Traslado'!H29="","",'Precio Vino de Traslado'!H29)</f>
        <v>7883.531144590962</v>
      </c>
      <c r="L43" s="180">
        <f>+IF('Precio Vino de Traslado'!I29="","",'Precio Vino de Traslado'!I29)</f>
        <v>7134.8105028609898</v>
      </c>
      <c r="M43" s="21">
        <f>+IF('Precio Vino de Traslado'!J29="","",'Precio Vino de Traslado'!J29)</f>
        <v>-9.4972751169212222E-2</v>
      </c>
      <c r="N43" s="219">
        <f>+IF('Precio Vino de Traslado'!H97="","",'Precio Vino de Traslado'!H97)</f>
        <v>8477.1024854004991</v>
      </c>
      <c r="O43" s="180">
        <f>+IF('Precio Vino de Traslado'!I97="","",'Precio Vino de Traslado'!I97)</f>
        <v>8814.9436378896335</v>
      </c>
      <c r="P43" s="22">
        <f>+IF('Precio Vino de Traslado'!J97="","",'Precio Vino de Traslado'!J97)</f>
        <v>3.9853375970265059E-2</v>
      </c>
    </row>
    <row r="44" spans="10:16" ht="12.95" customHeight="1" x14ac:dyDescent="0.25">
      <c r="J44" s="19" t="str">
        <f t="shared" si="1"/>
        <v>Jul</v>
      </c>
      <c r="K44" s="219">
        <f>+IF('Precio Vino de Traslado'!H30="","",'Precio Vino de Traslado'!H30)</f>
        <v>5943.0206155785345</v>
      </c>
      <c r="L44" s="180">
        <f>+IF('Precio Vino de Traslado'!I30="","",'Precio Vino de Traslado'!I30)</f>
        <v>10322.403929261618</v>
      </c>
      <c r="M44" s="21">
        <f>+IF('Precio Vino de Traslado'!J30="","",'Precio Vino de Traslado'!J30)</f>
        <v>0.73689519134484183</v>
      </c>
      <c r="N44" s="219">
        <f>+IF('Precio Vino de Traslado'!H98="","",'Precio Vino de Traslado'!H98)</f>
        <v>8935.7325384397773</v>
      </c>
      <c r="O44" s="180">
        <f>+IF('Precio Vino de Traslado'!I98="","",'Precio Vino de Traslado'!I98)</f>
        <v>9020.5542227742117</v>
      </c>
      <c r="P44" s="22">
        <f>+IF('Precio Vino de Traslado'!J98="","",'Precio Vino de Traslado'!J98)</f>
        <v>9.4924153078159712E-3</v>
      </c>
    </row>
    <row r="45" spans="10:16" ht="12.95" customHeight="1" x14ac:dyDescent="0.25">
      <c r="J45" s="19" t="str">
        <f t="shared" si="1"/>
        <v>Ago</v>
      </c>
      <c r="K45" s="219">
        <f>+IF('Precio Vino de Traslado'!H31="","",'Precio Vino de Traslado'!H31)</f>
        <v>6424.4927225247302</v>
      </c>
      <c r="L45" s="180">
        <f>+IF('Precio Vino de Traslado'!I31="","",'Precio Vino de Traslado'!I31)</f>
        <v>10677.509861200506</v>
      </c>
      <c r="M45" s="21">
        <f>+IF('Precio Vino de Traslado'!J31="","",'Precio Vino de Traslado'!J31)</f>
        <v>0.66200046017086978</v>
      </c>
      <c r="N45" s="219">
        <f>+IF('Precio Vino de Traslado'!H99="","",'Precio Vino de Traslado'!H99)</f>
        <v>7035.0648453203648</v>
      </c>
      <c r="O45" s="180">
        <f>+IF('Precio Vino de Traslado'!I99="","",'Precio Vino de Traslado'!I99)</f>
        <v>11724.315492399859</v>
      </c>
      <c r="P45" s="22">
        <f>+IF('Precio Vino de Traslado'!J99="","",'Precio Vino de Traslado'!J99)</f>
        <v>0.66655400485735727</v>
      </c>
    </row>
    <row r="46" spans="10:16" ht="12.95" customHeight="1" x14ac:dyDescent="0.25">
      <c r="J46" s="19" t="str">
        <f t="shared" si="1"/>
        <v>Sep</v>
      </c>
      <c r="K46" s="219">
        <f>+IF('Precio Vino de Traslado'!H32="","",'Precio Vino de Traslado'!H32)</f>
        <v>5452.5390427068696</v>
      </c>
      <c r="L46" s="180">
        <f>+IF('Precio Vino de Traslado'!I32="","",'Precio Vino de Traslado'!I32)</f>
        <v>7607.3270466824888</v>
      </c>
      <c r="M46" s="21">
        <f>+IF('Precio Vino de Traslado'!J32="","",'Precio Vino de Traslado'!J32)</f>
        <v>0.39518983488211612</v>
      </c>
      <c r="N46" s="219">
        <f>+IF('Precio Vino de Traslado'!H100="","",'Precio Vino de Traslado'!H100)</f>
        <v>7825.8328645824586</v>
      </c>
      <c r="O46" s="180">
        <f>+IF('Precio Vino de Traslado'!I100="","",'Precio Vino de Traslado'!I100)</f>
        <v>10864.465529991225</v>
      </c>
      <c r="P46" s="22">
        <f>+IF('Precio Vino de Traslado'!J100="","",'Precio Vino de Traslado'!J100)</f>
        <v>0.38828233594928552</v>
      </c>
    </row>
    <row r="47" spans="10:16" ht="12.95" customHeight="1" x14ac:dyDescent="0.25">
      <c r="J47" s="19" t="str">
        <f t="shared" si="1"/>
        <v>Oct</v>
      </c>
      <c r="K47" s="219">
        <f>+IF('Precio Vino de Traslado'!H33="","",'Precio Vino de Traslado'!H33)</f>
        <v>4693.2059431199996</v>
      </c>
      <c r="L47" s="180">
        <f>+IF('Precio Vino de Traslado'!I33="","",'Precio Vino de Traslado'!I33)</f>
        <v>7925.066865543412</v>
      </c>
      <c r="M47" s="21">
        <f>+IF('Precio Vino de Traslado'!J33="","",'Precio Vino de Traslado'!J33)</f>
        <v>0.68862542185287134</v>
      </c>
      <c r="N47" s="219">
        <f>+IF('Precio Vino de Traslado'!H101="","",'Precio Vino de Traslado'!H101)</f>
        <v>8499.7270654900003</v>
      </c>
      <c r="O47" s="180">
        <f>+IF('Precio Vino de Traslado'!I101="","",'Precio Vino de Traslado'!I101)</f>
        <v>9493.018105088564</v>
      </c>
      <c r="P47" s="22">
        <f>+IF('Precio Vino de Traslado'!J101="","",'Precio Vino de Traslado'!J101)</f>
        <v>0.11686152178126452</v>
      </c>
    </row>
    <row r="48" spans="10:16" ht="12.95" customHeight="1" x14ac:dyDescent="0.25">
      <c r="J48" s="19" t="str">
        <f t="shared" si="1"/>
        <v>Nov</v>
      </c>
      <c r="K48" s="219">
        <f>+IF('Precio Vino de Traslado'!H34="","",'Precio Vino de Traslado'!H34)</f>
        <v>13080.90365</v>
      </c>
      <c r="L48" s="180">
        <f>+IF('Precio Vino de Traslado'!I34="","",'Precio Vino de Traslado'!I34)</f>
        <v>8563.5048124922232</v>
      </c>
      <c r="M48" s="21">
        <f>+IF('Precio Vino de Traslado'!J34="","",'Precio Vino de Traslado'!J34)</f>
        <v>-0.34534302509809989</v>
      </c>
      <c r="N48" s="219">
        <f>+IF('Precio Vino de Traslado'!H102="","",'Precio Vino de Traslado'!H102)</f>
        <v>7843.42382</v>
      </c>
      <c r="O48" s="180">
        <f>+IF('Precio Vino de Traslado'!I102="","",'Precio Vino de Traslado'!I102)</f>
        <v>10442.112357095568</v>
      </c>
      <c r="P48" s="22">
        <f>+IF('Precio Vino de Traslado'!J102="","",'Precio Vino de Traslado'!J102)</f>
        <v>0.33132068299932405</v>
      </c>
    </row>
    <row r="49" spans="10:16" ht="12.95" customHeight="1" thickBot="1" x14ac:dyDescent="0.3">
      <c r="J49" s="23" t="str">
        <f t="shared" si="1"/>
        <v>Dic</v>
      </c>
      <c r="K49" s="220">
        <f>+IF('Precio Vino de Traslado'!H35="","",'Precio Vino de Traslado'!H35)</f>
        <v>6191.26</v>
      </c>
      <c r="L49" s="190" t="str">
        <f>+IF('Precio Vino de Traslado'!I35="","",'Precio Vino de Traslado'!I35)</f>
        <v/>
      </c>
      <c r="M49" s="25" t="str">
        <f>+IF('Precio Vino de Traslado'!J35="","",'Precio Vino de Traslado'!J35)</f>
        <v/>
      </c>
      <c r="N49" s="220">
        <f>+IF('Precio Vino de Traslado'!H103="","",'Precio Vino de Traslado'!H103)</f>
        <v>8194.7000000000007</v>
      </c>
      <c r="O49" s="190" t="str">
        <f>+IF('Precio Vino de Traslado'!I103="","",'Precio Vino de Traslado'!I103)</f>
        <v/>
      </c>
      <c r="P49" s="29" t="str">
        <f>+IF('Precio Vino de Traslado'!J103="","",'Precio Vino de Traslado'!J103)</f>
        <v/>
      </c>
    </row>
    <row r="50" spans="10:16" ht="6" customHeight="1" thickBot="1" x14ac:dyDescent="0.3"/>
    <row r="51" spans="10:16" ht="15" customHeight="1" x14ac:dyDescent="0.25">
      <c r="J51" s="12"/>
      <c r="K51" s="261" t="s">
        <v>202</v>
      </c>
      <c r="L51" s="262"/>
      <c r="M51" s="267"/>
      <c r="N51" s="268" t="s">
        <v>203</v>
      </c>
      <c r="O51" s="262"/>
      <c r="P51" s="264"/>
    </row>
    <row r="52" spans="10:16" ht="38.25" x14ac:dyDescent="0.25">
      <c r="J52" s="13"/>
      <c r="K52" s="218" t="s">
        <v>275</v>
      </c>
      <c r="L52" s="18" t="s">
        <v>282</v>
      </c>
      <c r="M52" s="10" t="s">
        <v>16</v>
      </c>
      <c r="N52" s="221" t="s">
        <v>275</v>
      </c>
      <c r="O52" s="18" t="s">
        <v>282</v>
      </c>
      <c r="P52" s="11" t="s">
        <v>16</v>
      </c>
    </row>
    <row r="53" spans="10:16" ht="12.95" customHeight="1" x14ac:dyDescent="0.25">
      <c r="J53" s="19" t="str">
        <f>+J38</f>
        <v>Ene</v>
      </c>
      <c r="K53" s="219">
        <f>+IF('Precio Vino de Traslado'!H58="","",'Precio Vino de Traslado'!H58)</f>
        <v>8159.6725939604676</v>
      </c>
      <c r="L53" s="180">
        <f>+IF('Precio Vino de Traslado'!I58="","",'Precio Vino de Traslado'!I58)</f>
        <v>6841.7358490566039</v>
      </c>
      <c r="M53" s="21">
        <f>+IF('Precio Vino de Traslado'!J58="","",'Precio Vino de Traslado'!J58)</f>
        <v>-0.16151833664004589</v>
      </c>
      <c r="N53" s="219">
        <f>+IF('Precio Vino de Traslado'!H126="","",'Precio Vino de Traslado'!H126)</f>
        <v>7353.9524854325427</v>
      </c>
      <c r="O53" s="180">
        <f>+IF('Precio Vino de Traslado'!I126="","",'Precio Vino de Traslado'!I126)</f>
        <v>9540.0943396226412</v>
      </c>
      <c r="P53" s="22">
        <f>+IF('Precio Vino de Traslado'!J126="","",'Precio Vino de Traslado'!J126)</f>
        <v>0.29727440563705443</v>
      </c>
    </row>
    <row r="54" spans="10:16" ht="12.95" customHeight="1" x14ac:dyDescent="0.25">
      <c r="J54" s="19" t="str">
        <f t="shared" ref="J54:J64" si="2">+J39</f>
        <v>Feb</v>
      </c>
      <c r="K54" s="219">
        <f>+IF('Precio Vino de Traslado'!H59="","",'Precio Vino de Traslado'!H59)</f>
        <v>6480.8609812205368</v>
      </c>
      <c r="L54" s="180">
        <f>+IF('Precio Vino de Traslado'!I59="","",'Precio Vino de Traslado'!I59)</f>
        <v>6607.0106411517481</v>
      </c>
      <c r="M54" s="21">
        <f>+IF('Precio Vino de Traslado'!J59="","",'Precio Vino de Traslado'!J59)</f>
        <v>1.9464953853624234E-2</v>
      </c>
      <c r="N54" s="219">
        <f>+IF('Precio Vino de Traslado'!H127="","",'Precio Vino de Traslado'!H127)</f>
        <v>7554.0571901635703</v>
      </c>
      <c r="O54" s="180">
        <f>+IF('Precio Vino de Traslado'!I127="","",'Precio Vino de Traslado'!I127)</f>
        <v>10944.978985960835</v>
      </c>
      <c r="P54" s="22">
        <f>+IF('Precio Vino de Traslado'!J127="","",'Precio Vino de Traslado'!J127)</f>
        <v>0.44888749322850185</v>
      </c>
    </row>
    <row r="55" spans="10:16" ht="12.95" customHeight="1" x14ac:dyDescent="0.25">
      <c r="J55" s="19" t="str">
        <f t="shared" si="2"/>
        <v>Mar</v>
      </c>
      <c r="K55" s="219">
        <f>+IF('Precio Vino de Traslado'!H60="","",'Precio Vino de Traslado'!H60)</f>
        <v>7628.075091327195</v>
      </c>
      <c r="L55" s="180">
        <f>+IF('Precio Vino de Traslado'!I60="","",'Precio Vino de Traslado'!I60)</f>
        <v>10483.821485573299</v>
      </c>
      <c r="M55" s="21">
        <f>+IF('Precio Vino de Traslado'!J60="","",'Precio Vino de Traslado'!J60)</f>
        <v>0.3743731360868443</v>
      </c>
      <c r="N55" s="219">
        <f>+IF('Precio Vino de Traslado'!H128="","",'Precio Vino de Traslado'!H128)</f>
        <v>8219.3436683780255</v>
      </c>
      <c r="O55" s="180">
        <f>+IF('Precio Vino de Traslado'!I128="","",'Precio Vino de Traslado'!I128)</f>
        <v>11320.306364340822</v>
      </c>
      <c r="P55" s="22">
        <f>+IF('Precio Vino de Traslado'!J128="","",'Precio Vino de Traslado'!J128)</f>
        <v>0.37727619394879608</v>
      </c>
    </row>
    <row r="56" spans="10:16" ht="12.95" customHeight="1" x14ac:dyDescent="0.25">
      <c r="J56" s="19" t="str">
        <f t="shared" si="2"/>
        <v>Abr</v>
      </c>
      <c r="K56" s="219">
        <f>+IF('Precio Vino de Traslado'!H61="","",'Precio Vino de Traslado'!H61)</f>
        <v>9495.7784769975897</v>
      </c>
      <c r="L56" s="180">
        <f>+IF('Precio Vino de Traslado'!I61="","",'Precio Vino de Traslado'!I61)</f>
        <v>12930.507723593617</v>
      </c>
      <c r="M56" s="21">
        <f>+IF('Precio Vino de Traslado'!J61="","",'Precio Vino de Traslado'!J61)</f>
        <v>0.36171118091226084</v>
      </c>
      <c r="N56" s="219">
        <f>+IF('Precio Vino de Traslado'!H129="","",'Precio Vino de Traslado'!H129)</f>
        <v>10148.792970290675</v>
      </c>
      <c r="O56" s="180">
        <f>+IF('Precio Vino de Traslado'!I129="","",'Precio Vino de Traslado'!I129)</f>
        <v>11526.628477208673</v>
      </c>
      <c r="P56" s="22">
        <f>+IF('Precio Vino de Traslado'!J129="","",'Precio Vino de Traslado'!J129)</f>
        <v>0.13576348546585182</v>
      </c>
    </row>
    <row r="57" spans="10:16" ht="12.95" customHeight="1" x14ac:dyDescent="0.25">
      <c r="J57" s="19" t="str">
        <f t="shared" si="2"/>
        <v>May</v>
      </c>
      <c r="K57" s="219">
        <f>+IF('Precio Vino de Traslado'!H62="","",'Precio Vino de Traslado'!H62)</f>
        <v>8867.4866024230159</v>
      </c>
      <c r="L57" s="180">
        <f>+IF('Precio Vino de Traslado'!I62="","",'Precio Vino de Traslado'!I62)</f>
        <v>9894.8650404372693</v>
      </c>
      <c r="M57" s="21">
        <f>+IF('Precio Vino de Traslado'!J62="","",'Precio Vino de Traslado'!J62)</f>
        <v>0.11585903470477477</v>
      </c>
      <c r="N57" s="219">
        <f>+IF('Precio Vino de Traslado'!H130="","",'Precio Vino de Traslado'!H130)</f>
        <v>9007.4094691722676</v>
      </c>
      <c r="O57" s="180">
        <f>+IF('Precio Vino de Traslado'!I130="","",'Precio Vino de Traslado'!I130)</f>
        <v>11248.985511284425</v>
      </c>
      <c r="P57" s="22">
        <f>+IF('Precio Vino de Traslado'!J130="","",'Precio Vino de Traslado'!J130)</f>
        <v>0.2488591253438539</v>
      </c>
    </row>
    <row r="58" spans="10:16" ht="12.95" customHeight="1" x14ac:dyDescent="0.25">
      <c r="J58" s="19" t="str">
        <f t="shared" si="2"/>
        <v>Jun</v>
      </c>
      <c r="K58" s="219">
        <f>+IF('Precio Vino de Traslado'!H63="","",'Precio Vino de Traslado'!H63)</f>
        <v>7321.8714789342657</v>
      </c>
      <c r="L58" s="180">
        <f>+IF('Precio Vino de Traslado'!I63="","",'Precio Vino de Traslado'!I63)</f>
        <v>7836.6014988919842</v>
      </c>
      <c r="M58" s="21">
        <f>+IF('Precio Vino de Traslado'!J63="","",'Precio Vino de Traslado'!J63)</f>
        <v>7.0300335295237826E-2</v>
      </c>
      <c r="N58" s="219">
        <f>+IF('Precio Vino de Traslado'!H131="","",'Precio Vino de Traslado'!H131)</f>
        <v>9721.6578163612103</v>
      </c>
      <c r="O58" s="180">
        <f>+IF('Precio Vino de Traslado'!I131="","",'Precio Vino de Traslado'!I131)</f>
        <v>9853.9770581138946</v>
      </c>
      <c r="P58" s="22">
        <f>+IF('Precio Vino de Traslado'!J131="","",'Precio Vino de Traslado'!J131)</f>
        <v>1.3610769300066883E-2</v>
      </c>
    </row>
    <row r="59" spans="10:16" ht="12.95" customHeight="1" x14ac:dyDescent="0.25">
      <c r="J59" s="19" t="str">
        <f t="shared" si="2"/>
        <v>Jul</v>
      </c>
      <c r="K59" s="219">
        <f>+IF('Precio Vino de Traslado'!H64="","",'Precio Vino de Traslado'!H64)</f>
        <v>7698.3580792921703</v>
      </c>
      <c r="L59" s="180">
        <f>+IF('Precio Vino de Traslado'!I64="","",'Precio Vino de Traslado'!I64)</f>
        <v>7816.59630509423</v>
      </c>
      <c r="M59" s="21">
        <f>+IF('Precio Vino de Traslado'!J64="","",'Precio Vino de Traslado'!J64)</f>
        <v>1.5358888815539595E-2</v>
      </c>
      <c r="N59" s="219">
        <f>+IF('Precio Vino de Traslado'!H132="","",'Precio Vino de Traslado'!H132)</f>
        <v>8807.9136823031658</v>
      </c>
      <c r="O59" s="180">
        <f>+IF('Precio Vino de Traslado'!I132="","",'Precio Vino de Traslado'!I132)</f>
        <v>9685.0151776323037</v>
      </c>
      <c r="P59" s="22">
        <f>+IF('Precio Vino de Traslado'!J132="","",'Precio Vino de Traslado'!J132)</f>
        <v>9.9581072994778363E-2</v>
      </c>
    </row>
    <row r="60" spans="10:16" ht="12.95" customHeight="1" x14ac:dyDescent="0.25">
      <c r="J60" s="19" t="str">
        <f t="shared" si="2"/>
        <v>Ago</v>
      </c>
      <c r="K60" s="219">
        <f>+IF('Precio Vino de Traslado'!H65="","",'Precio Vino de Traslado'!H65)</f>
        <v>7003.5511242424636</v>
      </c>
      <c r="L60" s="180">
        <f>+IF('Precio Vino de Traslado'!I65="","",'Precio Vino de Traslado'!I65)</f>
        <v>10365.565843112012</v>
      </c>
      <c r="M60" s="21">
        <f>+IF('Precio Vino de Traslado'!J65="","",'Precio Vino de Traslado'!J65)</f>
        <v>0.48004428885113604</v>
      </c>
      <c r="N60" s="219">
        <f>+IF('Precio Vino de Traslado'!H133="","",'Precio Vino de Traslado'!H133)</f>
        <v>9065.7706973539716</v>
      </c>
      <c r="O60" s="180">
        <f>+IF('Precio Vino de Traslado'!I133="","",'Precio Vino de Traslado'!I133)</f>
        <v>12737.44450495948</v>
      </c>
      <c r="P60" s="22">
        <f>+IF('Precio Vino de Traslado'!J133="","",'Precio Vino de Traslado'!J133)</f>
        <v>0.40500404545607571</v>
      </c>
    </row>
    <row r="61" spans="10:16" ht="12.95" customHeight="1" x14ac:dyDescent="0.25">
      <c r="J61" s="19" t="str">
        <f t="shared" si="2"/>
        <v>Sep</v>
      </c>
      <c r="K61" s="219">
        <f>+IF('Precio Vino de Traslado'!H66="","",'Precio Vino de Traslado'!H66)</f>
        <v>6607.9943330739097</v>
      </c>
      <c r="L61" s="180">
        <f>+IF('Precio Vino de Traslado'!I66="","",'Precio Vino de Traslado'!I66)</f>
        <v>10615.956953511177</v>
      </c>
      <c r="M61" s="21">
        <f>+IF('Precio Vino de Traslado'!J66="","",'Precio Vino de Traslado'!J66)</f>
        <v>0.60653239370634293</v>
      </c>
      <c r="N61" s="219">
        <f>+IF('Precio Vino de Traslado'!H134="","",'Precio Vino de Traslado'!H134)</f>
        <v>8788.4427232411472</v>
      </c>
      <c r="O61" s="180">
        <f>+IF('Precio Vino de Traslado'!I134="","",'Precio Vino de Traslado'!I134)</f>
        <v>13650.319227954946</v>
      </c>
      <c r="P61" s="22">
        <f>+IF('Precio Vino de Traslado'!J134="","",'Precio Vino de Traslado'!J134)</f>
        <v>0.55321251532498539</v>
      </c>
    </row>
    <row r="62" spans="10:16" ht="12.95" customHeight="1" x14ac:dyDescent="0.25">
      <c r="J62" s="19" t="str">
        <f t="shared" si="2"/>
        <v>Oct</v>
      </c>
      <c r="K62" s="219">
        <f>+IF('Precio Vino de Traslado'!H67="","",'Precio Vino de Traslado'!H67)</f>
        <v>5525.4824382199986</v>
      </c>
      <c r="L62" s="180">
        <f>+IF('Precio Vino de Traslado'!I67="","",'Precio Vino de Traslado'!I67)</f>
        <v>9205.4057475388618</v>
      </c>
      <c r="M62" s="21">
        <f>+IF('Precio Vino de Traslado'!J67="","",'Precio Vino de Traslado'!J67)</f>
        <v>0.66599131396467315</v>
      </c>
      <c r="N62" s="219">
        <f>+IF('Precio Vino de Traslado'!H135="","",'Precio Vino de Traslado'!H135)</f>
        <v>8271.0467229099995</v>
      </c>
      <c r="O62" s="180">
        <f>+IF('Precio Vino de Traslado'!I135="","",'Precio Vino de Traslado'!I135)</f>
        <v>12234.157314699363</v>
      </c>
      <c r="P62" s="22">
        <f>+IF('Precio Vino de Traslado'!J135="","",'Precio Vino de Traslado'!J135)</f>
        <v>0.47915466138184559</v>
      </c>
    </row>
    <row r="63" spans="10:16" ht="12.95" customHeight="1" x14ac:dyDescent="0.25">
      <c r="J63" s="19" t="str">
        <f t="shared" si="2"/>
        <v>Nov</v>
      </c>
      <c r="K63" s="219">
        <f>+IF('Precio Vino de Traslado'!H68="","",'Precio Vino de Traslado'!H68)</f>
        <v>7391.9667700000009</v>
      </c>
      <c r="L63" s="180">
        <f>+IF('Precio Vino de Traslado'!I68="","",'Precio Vino de Traslado'!I68)</f>
        <v>8820.1677709441483</v>
      </c>
      <c r="M63" s="21">
        <f>+IF('Precio Vino de Traslado'!J68="","",'Precio Vino de Traslado'!J68)</f>
        <v>0.19320987842375636</v>
      </c>
      <c r="N63" s="219">
        <f>+IF('Precio Vino de Traslado'!H136="","",'Precio Vino de Traslado'!H136)</f>
        <v>8041.5583400000005</v>
      </c>
      <c r="O63" s="180">
        <f>+IF('Precio Vino de Traslado'!I136="","",'Precio Vino de Traslado'!I136)</f>
        <v>11409.343155187489</v>
      </c>
      <c r="P63" s="22">
        <f>+IF('Precio Vino de Traslado'!J136="","",'Precio Vino de Traslado'!J136)</f>
        <v>0.41879753560147503</v>
      </c>
    </row>
    <row r="64" spans="10:16" ht="12.95" customHeight="1" thickBot="1" x14ac:dyDescent="0.3">
      <c r="J64" s="23" t="str">
        <f t="shared" si="2"/>
        <v>Dic</v>
      </c>
      <c r="K64" s="220">
        <f>+IF('Precio Vino de Traslado'!H69="","",'Precio Vino de Traslado'!H69)</f>
        <v>6218.11</v>
      </c>
      <c r="L64" s="190" t="str">
        <f>+IF('Precio Vino de Traslado'!I69="","",'Precio Vino de Traslado'!I69)</f>
        <v/>
      </c>
      <c r="M64" s="25" t="str">
        <f>+IF('Precio Vino de Traslado'!J69="","",'Precio Vino de Traslado'!J69)</f>
        <v/>
      </c>
      <c r="N64" s="220">
        <f>+IF('Precio Vino de Traslado'!H137="","",'Precio Vino de Traslado'!H137)</f>
        <v>8718.52</v>
      </c>
      <c r="O64" s="190" t="str">
        <f>+IF('Precio Vino de Traslado'!I137="","",'Precio Vino de Traslado'!I137)</f>
        <v/>
      </c>
      <c r="P64" s="29" t="str">
        <f>+IF('Precio Vino de Traslado'!J137="","",'Precio Vino de Traslado'!J137)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4"/>
  <sheetViews>
    <sheetView workbookViewId="0">
      <selection activeCell="X56" sqref="X56"/>
    </sheetView>
  </sheetViews>
  <sheetFormatPr baseColWidth="10" defaultRowHeight="12.75" x14ac:dyDescent="0.25"/>
  <cols>
    <col min="1" max="1" width="10.7109375" style="2" customWidth="1"/>
    <col min="2" max="10" width="8.140625" style="2" customWidth="1"/>
    <col min="11" max="11" width="4.42578125" style="2" customWidth="1"/>
    <col min="12" max="12" width="10.7109375" style="2" customWidth="1"/>
    <col min="13" max="21" width="8.28515625" style="2" customWidth="1"/>
    <col min="22" max="22" width="9.7109375" style="2" customWidth="1"/>
    <col min="23" max="23" width="11.42578125" style="2"/>
    <col min="24" max="24" width="14.42578125" style="2" bestFit="1" customWidth="1"/>
    <col min="25" max="16384" width="11.42578125" style="2"/>
  </cols>
  <sheetData>
    <row r="1" spans="1:24" ht="15.75" x14ac:dyDescent="0.25">
      <c r="A1" s="280" t="s">
        <v>17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18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3.5" thickBot="1" x14ac:dyDescent="0.3"/>
    <row r="5" spans="1:24" ht="15.75" customHeight="1" thickBot="1" x14ac:dyDescent="0.3">
      <c r="A5" s="274" t="s">
        <v>222</v>
      </c>
      <c r="B5" s="275"/>
      <c r="C5" s="275"/>
      <c r="D5" s="275"/>
      <c r="E5" s="275"/>
      <c r="F5" s="275"/>
      <c r="G5" s="275"/>
      <c r="H5" s="275"/>
      <c r="I5" s="275"/>
      <c r="J5" s="276"/>
      <c r="L5" s="274" t="s">
        <v>223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197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f t="shared" si="0"/>
        <v>2022</v>
      </c>
      <c r="I6" s="198">
        <v>2023</v>
      </c>
      <c r="J6" s="41" t="s">
        <v>16</v>
      </c>
      <c r="L6" s="65"/>
      <c r="M6" s="64">
        <v>2016</v>
      </c>
      <c r="N6" s="64">
        <f>+M6+1</f>
        <v>2017</v>
      </c>
      <c r="O6" s="64">
        <f t="shared" ref="O6:S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198">
        <f t="shared" si="1"/>
        <v>2022</v>
      </c>
      <c r="T6" s="40"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199">
        <f>+'[1]1.CONSUMO ARGENTINA POR TIPO '!B317*100/1000000</f>
        <v>12.027986</v>
      </c>
      <c r="C7" s="6">
        <f>+'[1]1.CONSUMO ARGENTINA POR TIPO '!B329*100/1000000</f>
        <v>10.055913</v>
      </c>
      <c r="D7" s="6">
        <f>+'[1]1.CONSUMO ARGENTINA POR TIPO '!$B$341/10000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7">
        <f>+'[1]1.CONSUMO ARGENTINA POR TIPO '!B389/10000</f>
        <v>16.369399999999999</v>
      </c>
      <c r="I7" s="67">
        <f>+'[1]1.CONSUMO ARGENTINA POR TIPO '!B401/10000</f>
        <v>14.473000000000001</v>
      </c>
      <c r="J7" s="7">
        <f t="shared" ref="J7:J12" si="2">+I7/H7-1</f>
        <v>-0.11585030605886582</v>
      </c>
      <c r="L7" s="42" t="s">
        <v>10</v>
      </c>
      <c r="M7" s="6">
        <f>+SUM('[1]1.CONSUMO ARGENTINA POR TIPO '!B306:B317)/10000</f>
        <v>221.35386299999999</v>
      </c>
      <c r="N7" s="6">
        <f t="shared" ref="N7:T7" si="3">+SUM(C7)+SUM(B8:B18)</f>
        <v>203.822913</v>
      </c>
      <c r="O7" s="6">
        <f t="shared" si="3"/>
        <v>190.96379999999996</v>
      </c>
      <c r="P7" s="6">
        <f t="shared" si="3"/>
        <v>126.43180000000002</v>
      </c>
      <c r="Q7" s="6">
        <f t="shared" si="3"/>
        <v>216.428</v>
      </c>
      <c r="R7" s="6">
        <f t="shared" si="3"/>
        <v>255.76759999999999</v>
      </c>
      <c r="S7" s="67">
        <f t="shared" si="3"/>
        <v>248.68670000000003</v>
      </c>
      <c r="T7" s="37">
        <f t="shared" si="3"/>
        <v>266.13149999999996</v>
      </c>
      <c r="U7" s="78">
        <f t="shared" ref="U7:U12" si="4">+T7/S7-1</f>
        <v>7.0147699897099125E-2</v>
      </c>
      <c r="V7" s="7">
        <f t="shared" ref="V7:V12" si="5">+POWER(T7/O7,0.2)-1</f>
        <v>6.8634145207620234E-2</v>
      </c>
    </row>
    <row r="8" spans="1:24" x14ac:dyDescent="0.25">
      <c r="A8" s="42" t="s">
        <v>11</v>
      </c>
      <c r="B8" s="199">
        <f>+'[1]1.CONSUMO ARGENTINA POR TIPO '!B318*100/1000000</f>
        <v>11.9917</v>
      </c>
      <c r="C8" s="6">
        <f>+'[1]1.CONSUMO ARGENTINA POR TIPO '!B330*100/1000000</f>
        <v>9.9845000000000006</v>
      </c>
      <c r="D8" s="6">
        <f>+'[1]1.CONSUMO ARGENTINA POR TIPO '!$B$341/10000</f>
        <v>10.319100000000001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7">
        <f>+'[1]1.CONSUMO ARGENTINA POR TIPO '!B390/10000</f>
        <v>17.383199999999999</v>
      </c>
      <c r="I8" s="67">
        <f>+'[1]1.CONSUMO ARGENTINA POR TIPO '!B402/10000</f>
        <v>13.8309</v>
      </c>
      <c r="J8" s="7">
        <f t="shared" si="2"/>
        <v>-0.20435247825486669</v>
      </c>
      <c r="L8" s="42" t="s">
        <v>11</v>
      </c>
      <c r="M8" s="6">
        <f>+SUM('[1]1.CONSUMO ARGENTINA POR TIPO '!B307:B318)/10000</f>
        <v>221.35890899999998</v>
      </c>
      <c r="N8" s="6">
        <f t="shared" ref="N8:T8" si="6">+SUM(C7:C8)+SUM(B9:B18)</f>
        <v>201.81571299999999</v>
      </c>
      <c r="O8" s="6">
        <f t="shared" si="6"/>
        <v>191.29839999999999</v>
      </c>
      <c r="P8" s="6">
        <f t="shared" si="6"/>
        <v>127.67350000000002</v>
      </c>
      <c r="Q8" s="6">
        <f t="shared" si="6"/>
        <v>217.33330000000004</v>
      </c>
      <c r="R8" s="6">
        <f t="shared" si="6"/>
        <v>259.05600000000004</v>
      </c>
      <c r="S8" s="67">
        <f t="shared" si="6"/>
        <v>250.31540000000001</v>
      </c>
      <c r="T8" s="37">
        <f t="shared" si="6"/>
        <v>262.57920000000001</v>
      </c>
      <c r="U8" s="78">
        <f t="shared" si="4"/>
        <v>4.8993389939252729E-2</v>
      </c>
      <c r="V8" s="7">
        <f t="shared" si="5"/>
        <v>6.5392896090370911E-2</v>
      </c>
    </row>
    <row r="9" spans="1:24" x14ac:dyDescent="0.25">
      <c r="A9" s="42" t="s">
        <v>0</v>
      </c>
      <c r="B9" s="199">
        <f>+'[1]1.CONSUMO ARGENTINA POR TIPO '!B319*100/1000000</f>
        <v>14.345599999999999</v>
      </c>
      <c r="C9" s="6">
        <f>+'[1]1.CONSUMO ARGENTINA POR TIPO '!B331*100/1000000</f>
        <v>13.079700000000001</v>
      </c>
      <c r="D9" s="6">
        <f>+'[1]1.CONSUMO ARGENTINA POR TIPO '!$B$341/10000</f>
        <v>10.319100000000001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7">
        <f>+'[1]1.CONSUMO ARGENTINA POR TIPO '!B391/10000</f>
        <v>21.3337</v>
      </c>
      <c r="I9" s="67">
        <f>+'[1]1.CONSUMO ARGENTINA POR TIPO '!B403/10000</f>
        <v>16.840599999999998</v>
      </c>
      <c r="J9" s="7">
        <f t="shared" si="2"/>
        <v>-0.21061044263301731</v>
      </c>
      <c r="L9" s="42" t="s">
        <v>0</v>
      </c>
      <c r="M9" s="6">
        <f>+SUM('[1]1.CONSUMO ARGENTINA POR TIPO '!B308:B319)/10000</f>
        <v>220.91309999999999</v>
      </c>
      <c r="N9" s="6">
        <f t="shared" ref="N9:T9" si="7">+SUM(C7:C9)+SUM(B10:B18)</f>
        <v>200.54981299999997</v>
      </c>
      <c r="O9" s="6">
        <f t="shared" si="7"/>
        <v>188.53779999999998</v>
      </c>
      <c r="P9" s="6">
        <f t="shared" si="7"/>
        <v>131.53790000000001</v>
      </c>
      <c r="Q9" s="6">
        <f t="shared" si="7"/>
        <v>219.1377</v>
      </c>
      <c r="R9" s="6">
        <f t="shared" si="7"/>
        <v>260.95999999999998</v>
      </c>
      <c r="S9" s="67">
        <f t="shared" si="7"/>
        <v>253.75720000000001</v>
      </c>
      <c r="T9" s="37">
        <f t="shared" si="7"/>
        <v>258.08609999999999</v>
      </c>
      <c r="U9" s="78">
        <f t="shared" si="4"/>
        <v>1.7059220388623286E-2</v>
      </c>
      <c r="V9" s="7">
        <f t="shared" si="5"/>
        <v>6.4812733465021033E-2</v>
      </c>
    </row>
    <row r="10" spans="1:24" x14ac:dyDescent="0.25">
      <c r="A10" s="42" t="s">
        <v>1</v>
      </c>
      <c r="B10" s="199">
        <f>+'[1]1.CONSUMO ARGENTINA POR TIPO '!B320*100/1000000</f>
        <v>16.3416</v>
      </c>
      <c r="C10" s="6">
        <f>+'[1]1.CONSUMO ARGENTINA POR TIPO '!B332*100/1000000</f>
        <v>13.650499999999999</v>
      </c>
      <c r="D10" s="6">
        <f>+'[1]1.CONSUMO ARGENTINA POR TIPO '!$B$341/10000</f>
        <v>10.319100000000001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7">
        <f>+'[1]1.CONSUMO ARGENTINA POR TIPO '!B392/10000</f>
        <v>21.327000000000002</v>
      </c>
      <c r="I10" s="67">
        <f>+'[1]1.CONSUMO ARGENTINA POR TIPO '!B404/10000</f>
        <v>16.842500000000001</v>
      </c>
      <c r="J10" s="7">
        <f t="shared" si="2"/>
        <v>-0.21027336240446381</v>
      </c>
      <c r="L10" s="42" t="s">
        <v>1</v>
      </c>
      <c r="M10" s="6">
        <f>+SUM('[1]1.CONSUMO ARGENTINA POR TIPO '!B309:B320)/10000</f>
        <v>221.74236299999998</v>
      </c>
      <c r="N10" s="6">
        <f t="shared" ref="N10:T10" si="8">+SUM(C7:C10)+SUM(B11:B18)</f>
        <v>197.85871299999999</v>
      </c>
      <c r="O10" s="6">
        <f t="shared" si="8"/>
        <v>185.20639999999997</v>
      </c>
      <c r="P10" s="6">
        <f t="shared" si="8"/>
        <v>137.08610000000002</v>
      </c>
      <c r="Q10" s="6">
        <f t="shared" si="8"/>
        <v>219.8742</v>
      </c>
      <c r="R10" s="6">
        <f t="shared" si="8"/>
        <v>264.41460000000001</v>
      </c>
      <c r="S10" s="67">
        <f t="shared" si="8"/>
        <v>255.0258</v>
      </c>
      <c r="T10" s="37">
        <f t="shared" si="8"/>
        <v>253.60159999999999</v>
      </c>
      <c r="U10" s="78">
        <f t="shared" si="4"/>
        <v>-5.5845330158753592E-3</v>
      </c>
      <c r="V10" s="7">
        <f t="shared" si="5"/>
        <v>6.4876394121777592E-2</v>
      </c>
    </row>
    <row r="11" spans="1:24" x14ac:dyDescent="0.25">
      <c r="A11" s="42" t="s">
        <v>2</v>
      </c>
      <c r="B11" s="199">
        <f>+'[1]1.CONSUMO ARGENTINA POR TIPO '!B321*100/1000000</f>
        <v>15.7102</v>
      </c>
      <c r="C11" s="6">
        <f>+'[1]1.CONSUMO ARGENTINA POR TIPO '!B333*100/1000000</f>
        <v>14.895300000000001</v>
      </c>
      <c r="D11" s="6">
        <f>+'[1]1.CONSUMO ARGENTINA POR TIPO '!$B$341/10000</f>
        <v>10.319100000000001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7">
        <f>+'[1]1.CONSUMO ARGENTINA POR TIPO '!B393/10000</f>
        <v>21.49</v>
      </c>
      <c r="I11" s="67">
        <f>+'[1]1.CONSUMO ARGENTINA POR TIPO '!B405/10000</f>
        <v>20.530799999999999</v>
      </c>
      <c r="J11" s="7">
        <f t="shared" si="2"/>
        <v>-4.4634713820381533E-2</v>
      </c>
      <c r="L11" s="42" t="s">
        <v>2</v>
      </c>
      <c r="M11" s="6">
        <f>+SUM('[1]1.CONSUMO ARGENTINA POR TIPO '!B310:B321)/10000</f>
        <v>220.226887</v>
      </c>
      <c r="N11" s="6">
        <f t="shared" ref="N11:T11" si="9">+SUM(C7:C11)+SUM(B12:B18)</f>
        <v>197.043813</v>
      </c>
      <c r="O11" s="6">
        <f t="shared" si="9"/>
        <v>180.6302</v>
      </c>
      <c r="P11" s="6">
        <f t="shared" si="9"/>
        <v>146.30240000000001</v>
      </c>
      <c r="Q11" s="6">
        <f t="shared" si="9"/>
        <v>221.81550000000001</v>
      </c>
      <c r="R11" s="6">
        <f t="shared" si="9"/>
        <v>263.24699999999996</v>
      </c>
      <c r="S11" s="67">
        <f t="shared" si="9"/>
        <v>256.20669999999996</v>
      </c>
      <c r="T11" s="37">
        <f t="shared" si="9"/>
        <v>252.64240000000001</v>
      </c>
      <c r="U11" s="78">
        <f t="shared" si="4"/>
        <v>-1.3911814171916448E-2</v>
      </c>
      <c r="V11" s="7">
        <f t="shared" si="5"/>
        <v>6.9407375699359841E-2</v>
      </c>
    </row>
    <row r="12" spans="1:24" x14ac:dyDescent="0.25">
      <c r="A12" s="42" t="s">
        <v>3</v>
      </c>
      <c r="B12" s="199">
        <f>+'[1]1.CONSUMO ARGENTINA POR TIPO '!B322*100/1000000</f>
        <v>15.817</v>
      </c>
      <c r="C12" s="6">
        <f>+'[1]1.CONSUMO ARGENTINA POR TIPO '!B334*100/1000000</f>
        <v>16.749600000000001</v>
      </c>
      <c r="D12" s="6">
        <f>+'[1]1.CONSUMO ARGENTINA POR TIPO '!$B$341/10000</f>
        <v>10.319100000000001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7">
        <f>+'[1]1.CONSUMO ARGENTINA POR TIPO '!B394/10000</f>
        <v>26.5549</v>
      </c>
      <c r="I12" s="67">
        <f>+'[1]1.CONSUMO ARGENTINA POR TIPO '!B406/10000</f>
        <v>17.9709</v>
      </c>
      <c r="J12" s="7">
        <f t="shared" si="2"/>
        <v>-0.32325484185592868</v>
      </c>
      <c r="L12" s="42" t="s">
        <v>3</v>
      </c>
      <c r="M12" s="6">
        <f>+SUM('[1]1.CONSUMO ARGENTINA POR TIPO '!B311:B322)/10000</f>
        <v>215.21094600000001</v>
      </c>
      <c r="N12" s="6">
        <f t="shared" ref="N12:T12" si="10">+SUM(C7:C12)+SUM(B13:B18)</f>
        <v>197.97641300000001</v>
      </c>
      <c r="O12" s="6">
        <f t="shared" si="10"/>
        <v>174.19970000000001</v>
      </c>
      <c r="P12" s="6">
        <f t="shared" si="10"/>
        <v>154.02520000000001</v>
      </c>
      <c r="Q12" s="6">
        <f t="shared" si="10"/>
        <v>226.203</v>
      </c>
      <c r="R12" s="6">
        <f t="shared" si="10"/>
        <v>265.40269999999998</v>
      </c>
      <c r="S12" s="67">
        <f t="shared" si="10"/>
        <v>258.17650000000003</v>
      </c>
      <c r="T12" s="37">
        <f t="shared" si="10"/>
        <v>244.05840000000001</v>
      </c>
      <c r="U12" s="78">
        <f t="shared" si="4"/>
        <v>-5.4683908101628265E-2</v>
      </c>
      <c r="V12" s="7">
        <f t="shared" si="5"/>
        <v>6.976718397830961E-2</v>
      </c>
    </row>
    <row r="13" spans="1:24" x14ac:dyDescent="0.25">
      <c r="A13" s="42" t="s">
        <v>4</v>
      </c>
      <c r="B13" s="199">
        <f>+'[1]1.CONSUMO ARGENTINA POR TIPO '!B323*100/1000000</f>
        <v>17.845099999999999</v>
      </c>
      <c r="C13" s="6">
        <f>+'[1]1.CONSUMO ARGENTINA POR TIPO '!B335*100/1000000</f>
        <v>18.873100000000001</v>
      </c>
      <c r="D13" s="6">
        <f>+'[1]1.CONSUMO ARGENTINA POR TIPO '!$B$341/10000</f>
        <v>10.319100000000001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7">
        <f>+'[1]1.CONSUMO ARGENTINA POR TIPO '!B395/10000</f>
        <v>25.1158</v>
      </c>
      <c r="I13" s="67">
        <f>+'[1]1.CONSUMO ARGENTINA POR TIPO '!B407/10000</f>
        <v>19.899000000000001</v>
      </c>
      <c r="J13" s="7">
        <f t="shared" ref="J13" si="11">+I13/H13-1</f>
        <v>-0.20770988779971167</v>
      </c>
      <c r="L13" s="42" t="s">
        <v>4</v>
      </c>
      <c r="M13" s="6">
        <f>+SUM('[1]1.CONSUMO ARGENTINA POR TIPO '!B312:B323)/10000</f>
        <v>211.13736299999999</v>
      </c>
      <c r="N13" s="6">
        <f t="shared" ref="N13:T13" si="12">+SUM(C7:C13)+SUM(B14:B18)</f>
        <v>199.004413</v>
      </c>
      <c r="O13" s="6">
        <f t="shared" si="12"/>
        <v>165.64570000000001</v>
      </c>
      <c r="P13" s="6">
        <f t="shared" si="12"/>
        <v>164.04740000000001</v>
      </c>
      <c r="Q13" s="6">
        <f t="shared" si="12"/>
        <v>232.8355</v>
      </c>
      <c r="R13" s="6">
        <f t="shared" si="12"/>
        <v>260.6019</v>
      </c>
      <c r="S13" s="67">
        <f t="shared" si="12"/>
        <v>261.11930000000001</v>
      </c>
      <c r="T13" s="37">
        <f t="shared" si="12"/>
        <v>238.8416</v>
      </c>
      <c r="U13" s="78">
        <f t="shared" ref="U13" si="13">+T13/S13-1</f>
        <v>-8.5316175403350125E-2</v>
      </c>
      <c r="V13" s="7">
        <f t="shared" ref="V13" si="14">+POWER(T13/O13,0.2)-1</f>
        <v>7.5934816160130536E-2</v>
      </c>
    </row>
    <row r="14" spans="1:24" x14ac:dyDescent="0.25">
      <c r="A14" s="42" t="s">
        <v>5</v>
      </c>
      <c r="B14" s="199">
        <f>+'[1]1.CONSUMO ARGENTINA POR TIPO '!B324*100/1000000</f>
        <v>25.462299999999999</v>
      </c>
      <c r="C14" s="6">
        <f>+'[1]1.CONSUMO ARGENTINA POR TIPO '!B336*100/1000000</f>
        <v>20.727499999999999</v>
      </c>
      <c r="D14" s="6">
        <f>+'[1]1.CONSUMO ARGENTINA POR TIPO '!$B$341/10000</f>
        <v>10.319100000000001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7">
        <f>+'[1]1.CONSUMO ARGENTINA POR TIPO '!B396/10000</f>
        <v>28.291699999999999</v>
      </c>
      <c r="I14" s="67">
        <f>+'[1]1.CONSUMO ARGENTINA POR TIPO '!B408/10000</f>
        <v>23.427900000000001</v>
      </c>
      <c r="J14" s="7">
        <f t="shared" ref="J14" si="15">+I14/H14-1</f>
        <v>-0.17191614501779662</v>
      </c>
      <c r="L14" s="42" t="s">
        <v>5</v>
      </c>
      <c r="M14" s="6">
        <f>+SUM('[1]1.CONSUMO ARGENTINA POR TIPO '!B313:B324)/10000</f>
        <v>215.921389</v>
      </c>
      <c r="N14" s="6">
        <f t="shared" ref="N14:T14" si="16">+SUM(C7:C14)+SUM(B15:B18)</f>
        <v>194.26961299999999</v>
      </c>
      <c r="O14" s="6">
        <f t="shared" si="16"/>
        <v>155.2373</v>
      </c>
      <c r="P14" s="6">
        <f t="shared" si="16"/>
        <v>175.1583</v>
      </c>
      <c r="Q14" s="6">
        <f t="shared" si="16"/>
        <v>236.86849999999998</v>
      </c>
      <c r="R14" s="6">
        <f t="shared" si="16"/>
        <v>260.80160000000001</v>
      </c>
      <c r="S14" s="67">
        <f t="shared" si="16"/>
        <v>263.74829999999997</v>
      </c>
      <c r="T14" s="37">
        <f t="shared" si="16"/>
        <v>233.9778</v>
      </c>
      <c r="U14" s="78">
        <f t="shared" ref="U14" si="17">+T14/S14-1</f>
        <v>-0.11287466118265022</v>
      </c>
      <c r="V14" s="7">
        <f t="shared" ref="V14" si="18">+POWER(T14/O14,0.2)-1</f>
        <v>8.5514713717092405E-2</v>
      </c>
    </row>
    <row r="15" spans="1:24" x14ac:dyDescent="0.25">
      <c r="A15" s="42" t="s">
        <v>6</v>
      </c>
      <c r="B15" s="199">
        <f>+'[1]1.CONSUMO ARGENTINA POR TIPO '!B325*100/1000000</f>
        <v>23.0808</v>
      </c>
      <c r="C15" s="6">
        <f>+'[1]1.CONSUMO ARGENTINA POR TIPO '!B337*100/1000000</f>
        <v>17.6631</v>
      </c>
      <c r="D15" s="6">
        <f>+'[1]1.CONSUMO ARGENTINA POR TIPO '!$B$341/10000</f>
        <v>10.319100000000001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7">
        <f>+'[1]1.CONSUMO ARGENTINA POR TIPO '!B397/10000</f>
        <v>26.523700000000002</v>
      </c>
      <c r="I15" s="67">
        <f>+'[1]1.CONSUMO ARGENTINA POR TIPO '!B409/10000</f>
        <v>22.663499999999999</v>
      </c>
      <c r="J15" s="7">
        <f t="shared" ref="J15" si="19">+I15/H15-1</f>
        <v>-0.14553776433906285</v>
      </c>
      <c r="L15" s="42" t="s">
        <v>6</v>
      </c>
      <c r="M15" s="6">
        <f>+SUM('[1]1.CONSUMO ARGENTINA POR TIPO '!B314:B325)/10000</f>
        <v>217.43074999999999</v>
      </c>
      <c r="N15" s="6">
        <f t="shared" ref="N15:T15" si="20">+SUM(C7:C15)+SUM(B16:B18)</f>
        <v>188.851913</v>
      </c>
      <c r="O15" s="6">
        <f t="shared" si="20"/>
        <v>147.89330000000001</v>
      </c>
      <c r="P15" s="6">
        <f t="shared" si="20"/>
        <v>185.75890000000001</v>
      </c>
      <c r="Q15" s="6">
        <f t="shared" si="20"/>
        <v>242.81959999999998</v>
      </c>
      <c r="R15" s="6">
        <f t="shared" si="20"/>
        <v>254.67570000000001</v>
      </c>
      <c r="S15" s="67">
        <f t="shared" si="20"/>
        <v>269.52710000000002</v>
      </c>
      <c r="T15" s="37">
        <f t="shared" si="20"/>
        <v>230.11759999999998</v>
      </c>
      <c r="U15" s="78">
        <f t="shared" ref="U15:U16" si="21">+T15/S15-1</f>
        <v>-0.14621720784292203</v>
      </c>
      <c r="V15" s="7">
        <f t="shared" ref="V15:V16" si="22">+POWER(T15/O15,0.2)-1</f>
        <v>9.244672550365518E-2</v>
      </c>
    </row>
    <row r="16" spans="1:24" x14ac:dyDescent="0.25">
      <c r="A16" s="42" t="s">
        <v>7</v>
      </c>
      <c r="B16" s="199">
        <f>+'[1]1.CONSUMO ARGENTINA POR TIPO '!B326*100/1000000</f>
        <v>20.730399999999999</v>
      </c>
      <c r="C16" s="6">
        <f>+'[1]1.CONSUMO ARGENTINA POR TIPO '!B338*100/1000000</f>
        <v>21.720400000000001</v>
      </c>
      <c r="D16" s="6">
        <f>+'[1]1.CONSUMO ARGENTINA POR TIPO '!$B$341/10000</f>
        <v>10.319100000000001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7">
        <f>+'[1]1.CONSUMO ARGENTINA POR TIPO '!B398/10000</f>
        <v>23.703600000000002</v>
      </c>
      <c r="I16" s="67">
        <f>+'[1]1.CONSUMO ARGENTINA POR TIPO '!B410/10000</f>
        <v>21.328099999999999</v>
      </c>
      <c r="J16" s="7">
        <f t="shared" ref="J16" si="23">+I16/H16-1</f>
        <v>-0.10021684469869563</v>
      </c>
      <c r="L16" s="42" t="s">
        <v>7</v>
      </c>
      <c r="M16" s="6">
        <f>+SUM('[1]1.CONSUMO ARGENTINA POR TIPO '!B315:B326)/10000</f>
        <v>214.747379</v>
      </c>
      <c r="N16" s="6">
        <f t="shared" ref="N16:S16" si="24">+SUM(C7:C16)+SUM(B17:B18)</f>
        <v>189.84191300000003</v>
      </c>
      <c r="O16" s="6">
        <f t="shared" si="24"/>
        <v>136.49200000000002</v>
      </c>
      <c r="P16" s="6">
        <f t="shared" si="24"/>
        <v>198.22230000000002</v>
      </c>
      <c r="Q16" s="6">
        <f t="shared" si="24"/>
        <v>245.13920000000002</v>
      </c>
      <c r="R16" s="6">
        <f t="shared" si="24"/>
        <v>249.50889999999998</v>
      </c>
      <c r="S16" s="67">
        <f t="shared" si="24"/>
        <v>273.29539999999997</v>
      </c>
      <c r="T16" s="37">
        <f t="shared" ref="T16" si="25">+SUM(I7:I16)+SUM(H17:H18)</f>
        <v>227.74209999999999</v>
      </c>
      <c r="U16" s="78">
        <f t="shared" si="21"/>
        <v>-0.1666815467805165</v>
      </c>
      <c r="V16" s="7">
        <f t="shared" si="22"/>
        <v>0.10781495771589755</v>
      </c>
    </row>
    <row r="17" spans="1:22" x14ac:dyDescent="0.25">
      <c r="A17" s="42" t="s">
        <v>8</v>
      </c>
      <c r="B17" s="199">
        <f>+'[1]1.CONSUMO ARGENTINA POR TIPO '!B327*100/1000000</f>
        <v>18.927</v>
      </c>
      <c r="C17" s="6">
        <f>+'[1]1.CONSUMO ARGENTINA POR TIPO '!B339*100/1000000</f>
        <v>19.748100000000001</v>
      </c>
      <c r="D17" s="6">
        <f>+'[1]1.CONSUMO ARGENTINA POR TIPO '!$B$341/10000</f>
        <v>10.319100000000001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7">
        <f>+'[1]1.CONSUMO ARGENTINA POR TIPO '!B399/10000</f>
        <v>24.171900000000001</v>
      </c>
      <c r="I17" s="67">
        <f>+'[1]1.CONSUMO ARGENTINA POR TIPO '!B411/10000</f>
        <v>21.8248</v>
      </c>
      <c r="J17" s="7">
        <f t="shared" ref="J17" si="26">+I17/H17-1</f>
        <v>-9.7100352061691542E-2</v>
      </c>
      <c r="L17" s="42" t="s">
        <v>8</v>
      </c>
      <c r="M17" s="6">
        <f>+SUM('[1]1.CONSUMO ARGENTINA POR TIPO '!B316:B327)/10000</f>
        <v>210.350379</v>
      </c>
      <c r="N17" s="6">
        <f t="shared" ref="N17:T17" si="27">+SUM(C7:C17)+SUM(B18)</f>
        <v>190.66301300000001</v>
      </c>
      <c r="O17" s="6">
        <f t="shared" si="27"/>
        <v>127.06300000000002</v>
      </c>
      <c r="P17" s="6">
        <f t="shared" si="27"/>
        <v>208.84109999999998</v>
      </c>
      <c r="Q17" s="6">
        <f t="shared" si="27"/>
        <v>248.5565</v>
      </c>
      <c r="R17" s="6">
        <f t="shared" si="27"/>
        <v>248.39139999999998</v>
      </c>
      <c r="S17" s="67">
        <f t="shared" si="27"/>
        <v>274.2296</v>
      </c>
      <c r="T17" s="37">
        <f t="shared" si="27"/>
        <v>225.39500000000001</v>
      </c>
      <c r="U17" s="78">
        <f t="shared" ref="U17" si="28">+T17/S17-1</f>
        <v>-0.17807924454544655</v>
      </c>
      <c r="V17" s="7">
        <f t="shared" ref="V17" si="29">+POWER(T17/O17,0.2)-1</f>
        <v>0.12146321926799009</v>
      </c>
    </row>
    <row r="18" spans="1:22" x14ac:dyDescent="0.25">
      <c r="A18" s="42" t="s">
        <v>9</v>
      </c>
      <c r="B18" s="199">
        <f>+'[1]1.CONSUMO ARGENTINA POR TIPO '!B328*100/1000000</f>
        <v>13.5153</v>
      </c>
      <c r="C18" s="6">
        <f>+'[1]1.CONSUMO ARGENTINA POR TIPO '!B340*100/1000000</f>
        <v>13.552899999999999</v>
      </c>
      <c r="D18" s="6">
        <f>+'[1]1.CONSUMO ARGENTINA POR TIPO '!$B$341/10000</f>
        <v>10.319100000000001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7">
        <f>+'[1]1.CONSUMO ARGENTINA POR TIPO '!B400/10000</f>
        <v>15.763</v>
      </c>
      <c r="I18" s="67"/>
      <c r="J18" s="7"/>
      <c r="L18" s="42" t="s">
        <v>9</v>
      </c>
      <c r="M18" s="6">
        <f>+SUM('[1]1.CONSUMO ARGENTINA POR TIPO '!B317:B328)/10000</f>
        <v>205.79498599999999</v>
      </c>
      <c r="N18" s="6">
        <f t="shared" ref="N18:S18" si="30">+SUM(C7:C18)</f>
        <v>190.700613</v>
      </c>
      <c r="O18" s="6">
        <f t="shared" si="30"/>
        <v>123.82920000000003</v>
      </c>
      <c r="P18" s="6">
        <f t="shared" si="30"/>
        <v>216.21199999999999</v>
      </c>
      <c r="Q18" s="6">
        <f t="shared" si="30"/>
        <v>250.81399999999999</v>
      </c>
      <c r="R18" s="6">
        <f t="shared" si="30"/>
        <v>250.40859999999998</v>
      </c>
      <c r="S18" s="67">
        <f t="shared" si="30"/>
        <v>268.02789999999999</v>
      </c>
      <c r="T18" s="37"/>
      <c r="U18" s="78"/>
      <c r="V18" s="7"/>
    </row>
    <row r="19" spans="1:22" ht="25.5" x14ac:dyDescent="0.25">
      <c r="A19" s="53" t="s">
        <v>13</v>
      </c>
      <c r="B19" s="200">
        <f>SUM(B7:B18)</f>
        <v>205.79498599999999</v>
      </c>
      <c r="C19" s="54">
        <f t="shared" ref="C19:H19" si="31">SUM(C7:C18)</f>
        <v>190.700613</v>
      </c>
      <c r="D19" s="54">
        <f t="shared" si="31"/>
        <v>123.82920000000003</v>
      </c>
      <c r="E19" s="54">
        <f t="shared" si="31"/>
        <v>216.21199999999999</v>
      </c>
      <c r="F19" s="54">
        <f t="shared" si="31"/>
        <v>250.81399999999999</v>
      </c>
      <c r="G19" s="54">
        <f t="shared" si="31"/>
        <v>250.40859999999998</v>
      </c>
      <c r="H19" s="191">
        <f t="shared" si="31"/>
        <v>268.02789999999999</v>
      </c>
      <c r="I19" s="191"/>
      <c r="J19" s="170"/>
      <c r="K19" s="3"/>
      <c r="L19" s="43" t="s">
        <v>14</v>
      </c>
      <c r="M19" s="46">
        <f t="shared" ref="M19" si="32">+AVERAGE(M7:M18)</f>
        <v>216.34902616666668</v>
      </c>
      <c r="N19" s="46">
        <f>+AVERAGE(N7:N18)</f>
        <v>196.03323799999998</v>
      </c>
      <c r="O19" s="46">
        <f t="shared" ref="O19:R19" si="33">+AVERAGE(O7:O18)</f>
        <v>163.91640000000001</v>
      </c>
      <c r="P19" s="46">
        <f t="shared" si="33"/>
        <v>164.2747416666667</v>
      </c>
      <c r="Q19" s="46">
        <f t="shared" si="33"/>
        <v>231.48541666666665</v>
      </c>
      <c r="R19" s="46">
        <f t="shared" si="33"/>
        <v>257.76966666666664</v>
      </c>
      <c r="S19" s="237">
        <f t="shared" ref="S19:T19" si="34">+AVERAGE(S7:S18)</f>
        <v>261.00965833333333</v>
      </c>
      <c r="T19" s="203">
        <f t="shared" si="34"/>
        <v>244.83393636363635</v>
      </c>
      <c r="U19" s="79"/>
      <c r="V19" s="75"/>
    </row>
    <row r="20" spans="1:22" ht="25.5" x14ac:dyDescent="0.25">
      <c r="A20" s="57" t="s">
        <v>15</v>
      </c>
      <c r="B20" s="201">
        <f t="shared" ref="B20:G20" si="35">+B19/B$73</f>
        <v>0.21855000116817716</v>
      </c>
      <c r="C20" s="58">
        <f t="shared" si="35"/>
        <v>0.21366943640525579</v>
      </c>
      <c r="D20" s="58">
        <f t="shared" si="35"/>
        <v>0.14748557679881938</v>
      </c>
      <c r="E20" s="58">
        <f t="shared" si="35"/>
        <v>0.24423578492764775</v>
      </c>
      <c r="F20" s="58">
        <f t="shared" si="35"/>
        <v>0.26598419582131183</v>
      </c>
      <c r="G20" s="58">
        <f t="shared" si="35"/>
        <v>0.29878293091693375</v>
      </c>
      <c r="H20" s="195">
        <f t="shared" ref="H20" si="36">+H19/H$73</f>
        <v>0.32389812385831745</v>
      </c>
      <c r="I20" s="195"/>
      <c r="J20" s="59"/>
      <c r="K20" s="3"/>
      <c r="L20" s="44" t="s">
        <v>15</v>
      </c>
      <c r="M20" s="48">
        <f t="shared" ref="M20:R20" si="37">+M19/M$73</f>
        <v>0.21985847584556573</v>
      </c>
      <c r="N20" s="48">
        <f t="shared" si="37"/>
        <v>0.21490148446716639</v>
      </c>
      <c r="O20" s="48">
        <f t="shared" si="37"/>
        <v>0.18834914169625697</v>
      </c>
      <c r="P20" s="48">
        <f t="shared" si="37"/>
        <v>0.1922226831664775</v>
      </c>
      <c r="Q20" s="48">
        <f t="shared" si="37"/>
        <v>0.25198853523262049</v>
      </c>
      <c r="R20" s="48">
        <f t="shared" si="37"/>
        <v>0.29172289582362015</v>
      </c>
      <c r="S20" s="195">
        <f t="shared" ref="S20:T20" si="38">+S19/S$73</f>
        <v>0.30981072639984186</v>
      </c>
      <c r="T20" s="193">
        <f t="shared" si="38"/>
        <v>0.31060763977349726</v>
      </c>
      <c r="U20" s="72"/>
      <c r="V20" s="76"/>
    </row>
    <row r="21" spans="1:22" ht="26.25" thickBot="1" x14ac:dyDescent="0.3">
      <c r="A21" s="60" t="s">
        <v>12</v>
      </c>
      <c r="B21" s="202"/>
      <c r="C21" s="62">
        <f>+C19/B19-1</f>
        <v>-7.3346650923749812E-2</v>
      </c>
      <c r="D21" s="62">
        <f t="shared" ref="D21:H21" si="39">+D19/C19-1</f>
        <v>-0.3506617621622431</v>
      </c>
      <c r="E21" s="62">
        <f t="shared" si="39"/>
        <v>0.74605020463670879</v>
      </c>
      <c r="F21" s="62">
        <f t="shared" si="39"/>
        <v>0.16003737072872926</v>
      </c>
      <c r="G21" s="62">
        <f t="shared" si="39"/>
        <v>-1.616337206057139E-3</v>
      </c>
      <c r="H21" s="196">
        <f t="shared" si="39"/>
        <v>7.0362200020286814E-2</v>
      </c>
      <c r="I21" s="196"/>
      <c r="J21" s="63"/>
      <c r="L21" s="45" t="s">
        <v>12</v>
      </c>
      <c r="M21" s="49"/>
      <c r="N21" s="50">
        <f>+N19/M19-1</f>
        <v>-9.3902840824512057E-2</v>
      </c>
      <c r="O21" s="50">
        <f t="shared" ref="O21" si="40">+O19/N19-1</f>
        <v>-0.16383363519200744</v>
      </c>
      <c r="P21" s="50">
        <f t="shared" ref="P21" si="41">+P19/O19-1</f>
        <v>2.1861245529226636E-3</v>
      </c>
      <c r="Q21" s="50">
        <f t="shared" ref="Q21:T21" si="42">+Q19/P19-1</f>
        <v>0.40913578264136641</v>
      </c>
      <c r="R21" s="50">
        <f t="shared" si="42"/>
        <v>0.11354602971749483</v>
      </c>
      <c r="S21" s="196">
        <f t="shared" si="42"/>
        <v>1.256932869008387E-2</v>
      </c>
      <c r="T21" s="192">
        <f t="shared" si="42"/>
        <v>-6.1973652902296394E-2</v>
      </c>
      <c r="U21" s="73"/>
      <c r="V21" s="52"/>
    </row>
    <row r="22" spans="1:22" ht="13.5" thickBot="1" x14ac:dyDescent="0.3"/>
    <row r="23" spans="1:22" ht="13.5" thickBot="1" x14ac:dyDescent="0.3">
      <c r="A23" s="274" t="s">
        <v>228</v>
      </c>
      <c r="B23" s="275"/>
      <c r="C23" s="275"/>
      <c r="D23" s="275"/>
      <c r="E23" s="275"/>
      <c r="F23" s="275"/>
      <c r="G23" s="275"/>
      <c r="H23" s="275"/>
      <c r="I23" s="275"/>
      <c r="J23" s="276"/>
      <c r="L23" s="274" t="s">
        <v>229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2" ht="38.25" x14ac:dyDescent="0.25">
      <c r="A24" s="38"/>
      <c r="B24" s="197">
        <v>2016</v>
      </c>
      <c r="C24" s="39">
        <f>+B24+1</f>
        <v>2017</v>
      </c>
      <c r="D24" s="39">
        <f t="shared" ref="D24:G24" si="43">+C24+1</f>
        <v>2018</v>
      </c>
      <c r="E24" s="39">
        <f t="shared" si="43"/>
        <v>2019</v>
      </c>
      <c r="F24" s="39">
        <f t="shared" si="43"/>
        <v>2020</v>
      </c>
      <c r="G24" s="39">
        <f t="shared" si="43"/>
        <v>2021</v>
      </c>
      <c r="H24" s="198">
        <f>+H6</f>
        <v>2022</v>
      </c>
      <c r="I24" s="198">
        <v>2023</v>
      </c>
      <c r="J24" s="41" t="s">
        <v>16</v>
      </c>
      <c r="L24" s="65"/>
      <c r="M24" s="64">
        <v>2016</v>
      </c>
      <c r="N24" s="64">
        <f>+M24+1</f>
        <v>2017</v>
      </c>
      <c r="O24" s="64">
        <f t="shared" ref="O24" si="44">+N24+1</f>
        <v>2018</v>
      </c>
      <c r="P24" s="64">
        <f t="shared" ref="P24" si="45">+O24+1</f>
        <v>2019</v>
      </c>
      <c r="Q24" s="64">
        <f t="shared" ref="Q24" si="46">+P24+1</f>
        <v>2020</v>
      </c>
      <c r="R24" s="64">
        <f t="shared" ref="R24" si="47">+Q24+1</f>
        <v>2021</v>
      </c>
      <c r="S24" s="198">
        <f t="shared" ref="S24" si="48">+R24+1</f>
        <v>2022</v>
      </c>
      <c r="T24" s="40">
        <v>2023</v>
      </c>
      <c r="U24" s="77" t="s">
        <v>16</v>
      </c>
      <c r="V24" s="74" t="s">
        <v>21</v>
      </c>
    </row>
    <row r="25" spans="1:22" x14ac:dyDescent="0.25">
      <c r="A25" s="42" t="s">
        <v>10</v>
      </c>
      <c r="B25" s="199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'!C353/10000</f>
        <v>46.077199999999998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7">
        <f>+'[1]1.CONSUMO ARGENTINA POR TIPO '!C389/10000</f>
        <v>38.960599999999999</v>
      </c>
      <c r="I25" s="67">
        <f>+'[1]1.CONSUMO ARGENTINA POR TIPO '!C401/10000</f>
        <v>38.591500000000003</v>
      </c>
      <c r="J25" s="7">
        <f t="shared" ref="J25:J30" si="49">+I25/H25-1</f>
        <v>-9.4736734033868952E-3</v>
      </c>
      <c r="L25" s="42" t="s">
        <v>10</v>
      </c>
      <c r="M25" s="80">
        <f>+SUM('[1]1.CONSUMO ARGENTINA POR TIPO '!C306:C317)/10000</f>
        <v>748.6367039999999</v>
      </c>
      <c r="N25" s="6">
        <f t="shared" ref="N25:T25" si="50">+SUM(C25)+SUM(B26:B36)</f>
        <v>680.7709000000001</v>
      </c>
      <c r="O25" s="6">
        <f t="shared" si="50"/>
        <v>657.59379999999999</v>
      </c>
      <c r="P25" s="6">
        <f t="shared" si="50"/>
        <v>636.71080000000006</v>
      </c>
      <c r="Q25" s="6">
        <f t="shared" si="50"/>
        <v>644.96390000000008</v>
      </c>
      <c r="R25" s="6">
        <f t="shared" si="50"/>
        <v>652.5646999999999</v>
      </c>
      <c r="S25" s="67">
        <f t="shared" si="50"/>
        <v>542.30870000000004</v>
      </c>
      <c r="T25" s="37">
        <f t="shared" si="50"/>
        <v>514.49410000000012</v>
      </c>
      <c r="U25" s="78">
        <f t="shared" ref="U25:U33" si="51">+T25/S25-1</f>
        <v>-5.1289238029926354E-2</v>
      </c>
      <c r="V25" s="7">
        <f t="shared" ref="V25:V33" si="52">+POWER(T25/O25,0.2)-1</f>
        <v>-4.7895675410494776E-2</v>
      </c>
    </row>
    <row r="26" spans="1:22" x14ac:dyDescent="0.25">
      <c r="A26" s="42" t="s">
        <v>11</v>
      </c>
      <c r="B26" s="199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'!C354/10000</f>
        <v>45.869700000000002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7">
        <f>+'[1]1.CONSUMO ARGENTINA POR TIPO '!C390/10000</f>
        <v>37.162700000000001</v>
      </c>
      <c r="I26" s="67">
        <f>+'[1]1.CONSUMO ARGENTINA POR TIPO '!C402/10000</f>
        <v>33.927599999999998</v>
      </c>
      <c r="J26" s="7">
        <f t="shared" si="49"/>
        <v>-8.7052340115223115E-2</v>
      </c>
      <c r="L26" s="42" t="s">
        <v>11</v>
      </c>
      <c r="M26" s="80">
        <f>+SUM('[1]1.CONSUMO ARGENTINA POR TIPO '!C307:C318)/10000</f>
        <v>744.587897</v>
      </c>
      <c r="N26" s="6">
        <f t="shared" ref="N26:S26" si="53">+SUM(C25:C26)+SUM(B27:B36)</f>
        <v>674.2813000000001</v>
      </c>
      <c r="O26" s="6">
        <f t="shared" si="53"/>
        <v>658.50520000000006</v>
      </c>
      <c r="P26" s="6">
        <f t="shared" si="53"/>
        <v>636.71080000000006</v>
      </c>
      <c r="Q26" s="6">
        <f t="shared" si="53"/>
        <v>648.76300000000003</v>
      </c>
      <c r="R26" s="6">
        <f t="shared" si="53"/>
        <v>642.7645</v>
      </c>
      <c r="S26" s="67">
        <f t="shared" si="53"/>
        <v>539.6028</v>
      </c>
      <c r="T26" s="37">
        <f t="shared" ref="T26" si="54">+SUM(I25:I26)+SUM(H27:H36)</f>
        <v>511.25900000000001</v>
      </c>
      <c r="U26" s="78">
        <f t="shared" si="51"/>
        <v>-5.2527155159313499E-2</v>
      </c>
      <c r="V26" s="7">
        <f t="shared" si="52"/>
        <v>-4.9359414742350727E-2</v>
      </c>
    </row>
    <row r="27" spans="1:22" x14ac:dyDescent="0.25">
      <c r="A27" s="42" t="s">
        <v>0</v>
      </c>
      <c r="B27" s="199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'!C355/10000</f>
        <v>51.938000000000002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7">
        <f>+'[1]1.CONSUMO ARGENTINA POR TIPO '!C391/10000</f>
        <v>47.8142</v>
      </c>
      <c r="I27" s="67">
        <f>+'[1]1.CONSUMO ARGENTINA POR TIPO '!C403/10000</f>
        <v>37.9193</v>
      </c>
      <c r="J27" s="7">
        <f t="shared" si="49"/>
        <v>-0.20694479882545347</v>
      </c>
      <c r="L27" s="42" t="s">
        <v>0</v>
      </c>
      <c r="M27" s="80">
        <f>+SUM('[1]1.CONSUMO ARGENTINA POR TIPO '!C308:C319)/10000</f>
        <v>739.12408200000004</v>
      </c>
      <c r="N27" s="6">
        <f t="shared" ref="N27:S27" si="55">+SUM(C25:C27)+SUM(B28:B36)</f>
        <v>670.46889999999996</v>
      </c>
      <c r="O27" s="6">
        <f t="shared" si="55"/>
        <v>656.0209000000001</v>
      </c>
      <c r="P27" s="6">
        <f t="shared" si="55"/>
        <v>636.71080000000006</v>
      </c>
      <c r="Q27" s="6">
        <f t="shared" si="55"/>
        <v>643.04860000000008</v>
      </c>
      <c r="R27" s="6">
        <f t="shared" si="55"/>
        <v>632.97260000000006</v>
      </c>
      <c r="S27" s="67">
        <f t="shared" si="55"/>
        <v>550.98530000000005</v>
      </c>
      <c r="T27" s="37">
        <f t="shared" ref="T27" si="56">+SUM(I25:I27)+SUM(H28:H36)</f>
        <v>501.36409999999995</v>
      </c>
      <c r="U27" s="78">
        <f t="shared" si="51"/>
        <v>-9.0059026983115742E-2</v>
      </c>
      <c r="V27" s="7">
        <f t="shared" si="52"/>
        <v>-5.2351866585134577E-2</v>
      </c>
    </row>
    <row r="28" spans="1:22" x14ac:dyDescent="0.25">
      <c r="A28" s="42" t="s">
        <v>1</v>
      </c>
      <c r="B28" s="199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'!C356/10000</f>
        <v>48.9101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7">
        <f>+'[1]1.CONSUMO ARGENTINA POR TIPO '!C392/10000</f>
        <v>40.200800000000001</v>
      </c>
      <c r="I28" s="67">
        <f>+'[1]1.CONSUMO ARGENTINA POR TIPO '!C404/10000</f>
        <v>41.2288</v>
      </c>
      <c r="J28" s="7">
        <f t="shared" si="49"/>
        <v>2.5571630415315072E-2</v>
      </c>
      <c r="L28" s="42" t="s">
        <v>1</v>
      </c>
      <c r="M28" s="80">
        <f>+SUM('[1]1.CONSUMO ARGENTINA POR TIPO '!C309:C320)/10000</f>
        <v>735.52055899999993</v>
      </c>
      <c r="N28" s="6">
        <f t="shared" ref="N28:S28" si="57">+SUM(C25:C28)+SUM(B29:B36)</f>
        <v>660.01170000000002</v>
      </c>
      <c r="O28" s="6">
        <f t="shared" si="57"/>
        <v>654.07810000000018</v>
      </c>
      <c r="P28" s="6">
        <f t="shared" si="57"/>
        <v>636.71080000000006</v>
      </c>
      <c r="Q28" s="6">
        <f t="shared" si="57"/>
        <v>644.06200000000013</v>
      </c>
      <c r="R28" s="6">
        <f t="shared" si="57"/>
        <v>623.78099999999995</v>
      </c>
      <c r="S28" s="67">
        <f t="shared" si="57"/>
        <v>550.45420000000013</v>
      </c>
      <c r="T28" s="37">
        <f t="shared" ref="T28" si="58">+SUM(I25:I28)+SUM(H29:H36)</f>
        <v>502.39210000000003</v>
      </c>
      <c r="U28" s="78">
        <f t="shared" si="51"/>
        <v>-8.7313531262001587E-2</v>
      </c>
      <c r="V28" s="7">
        <f t="shared" si="52"/>
        <v>-5.140105201317513E-2</v>
      </c>
    </row>
    <row r="29" spans="1:22" x14ac:dyDescent="0.25">
      <c r="A29" s="42" t="s">
        <v>2</v>
      </c>
      <c r="B29" s="199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'!C357/10000</f>
        <v>60.965499999999999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7">
        <f>+'[1]1.CONSUMO ARGENTINA POR TIPO '!C393/10000</f>
        <v>40.471600000000002</v>
      </c>
      <c r="I29" s="67">
        <f>+'[1]1.CONSUMO ARGENTINA POR TIPO '!C405/10000</f>
        <v>38.455399999999997</v>
      </c>
      <c r="J29" s="7">
        <f t="shared" si="49"/>
        <v>-4.9817649907589634E-2</v>
      </c>
      <c r="L29" s="42" t="s">
        <v>2</v>
      </c>
      <c r="M29" s="80">
        <f>+SUM('[1]1.CONSUMO ARGENTINA POR TIPO '!C310:C321)/10000</f>
        <v>730.49733600000002</v>
      </c>
      <c r="N29" s="6">
        <f t="shared" ref="N29:S29" si="59">+SUM(C25:C29)+SUM(B30:B36)</f>
        <v>665.58010000000002</v>
      </c>
      <c r="O29" s="6">
        <f t="shared" si="59"/>
        <v>650.88760000000002</v>
      </c>
      <c r="P29" s="6">
        <f t="shared" si="59"/>
        <v>636.71080000000006</v>
      </c>
      <c r="Q29" s="6">
        <f t="shared" si="59"/>
        <v>640.9507000000001</v>
      </c>
      <c r="R29" s="6">
        <f t="shared" si="59"/>
        <v>602.99790000000007</v>
      </c>
      <c r="S29" s="67">
        <f t="shared" si="59"/>
        <v>553.85470000000009</v>
      </c>
      <c r="T29" s="37">
        <f t="shared" ref="T29" si="60">+SUM(I25:I29)+SUM(H30:H36)</f>
        <v>500.3759</v>
      </c>
      <c r="U29" s="78">
        <f t="shared" si="51"/>
        <v>-9.655745450927844E-2</v>
      </c>
      <c r="V29" s="7">
        <f t="shared" si="52"/>
        <v>-5.1236262480205519E-2</v>
      </c>
    </row>
    <row r="30" spans="1:22" x14ac:dyDescent="0.25">
      <c r="A30" s="42" t="s">
        <v>3</v>
      </c>
      <c r="B30" s="199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'!C358/10000</f>
        <v>52.402000000000001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7">
        <f>+'[1]1.CONSUMO ARGENTINA POR TIPO '!C394/10000</f>
        <v>40.5351</v>
      </c>
      <c r="I30" s="67">
        <f>+'[1]1.CONSUMO ARGENTINA POR TIPO '!C406/10000</f>
        <v>42.683300000000003</v>
      </c>
      <c r="J30" s="7">
        <f t="shared" si="49"/>
        <v>5.2996045402626368E-2</v>
      </c>
      <c r="L30" s="42" t="s">
        <v>3</v>
      </c>
      <c r="M30" s="80">
        <f>+SUM('[1]1.CONSUMO ARGENTINA POR TIPO '!C311:C322)/10000</f>
        <v>715.838528</v>
      </c>
      <c r="N30" s="6">
        <f t="shared" ref="N30:S30" si="61">+SUM(C25:C30)+SUM(B31:B36)</f>
        <v>673.95370000000003</v>
      </c>
      <c r="O30" s="6">
        <f t="shared" si="61"/>
        <v>638.9194</v>
      </c>
      <c r="P30" s="6">
        <f t="shared" si="61"/>
        <v>636.71080000000006</v>
      </c>
      <c r="Q30" s="6">
        <f t="shared" si="61"/>
        <v>655.23649999999998</v>
      </c>
      <c r="R30" s="6">
        <f t="shared" si="61"/>
        <v>590.06280000000004</v>
      </c>
      <c r="S30" s="67">
        <f t="shared" si="61"/>
        <v>540.63710000000003</v>
      </c>
      <c r="T30" s="37">
        <f t="shared" ref="T30" si="62">+SUM(I25:I30)+SUM(H31:H36)</f>
        <v>502.52409999999998</v>
      </c>
      <c r="U30" s="78">
        <f t="shared" si="51"/>
        <v>-7.0496456865427937E-2</v>
      </c>
      <c r="V30" s="7">
        <f t="shared" si="52"/>
        <v>-4.6891892451179085E-2</v>
      </c>
    </row>
    <row r="31" spans="1:22" x14ac:dyDescent="0.25">
      <c r="A31" s="42" t="s">
        <v>4</v>
      </c>
      <c r="B31" s="199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'!C359/10000</f>
        <v>57.640500000000003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7">
        <f>+'[1]1.CONSUMO ARGENTINA POR TIPO '!C395/10000</f>
        <v>50.221499999999999</v>
      </c>
      <c r="I31" s="67">
        <f>+'[1]1.CONSUMO ARGENTINA POR TIPO '!C407/10000</f>
        <v>47.325000000000003</v>
      </c>
      <c r="J31" s="7">
        <f t="shared" ref="J31" si="63">+I31/H31-1</f>
        <v>-5.767450195633339E-2</v>
      </c>
      <c r="L31" s="42" t="s">
        <v>4</v>
      </c>
      <c r="M31" s="80">
        <f>+SUM('[1]1.CONSUMO ARGENTINA POR TIPO '!C312:C323)/10000</f>
        <v>706.97689100000002</v>
      </c>
      <c r="N31" s="6">
        <f t="shared" ref="N31:S31" si="64">+SUM(C25:C31)+SUM(B32:B36)</f>
        <v>674.87870000000009</v>
      </c>
      <c r="O31" s="6">
        <f t="shared" si="64"/>
        <v>637.09550000000002</v>
      </c>
      <c r="P31" s="6">
        <f t="shared" si="64"/>
        <v>636.71079999999995</v>
      </c>
      <c r="Q31" s="6">
        <f t="shared" si="64"/>
        <v>666.48199999999997</v>
      </c>
      <c r="R31" s="6">
        <f t="shared" si="64"/>
        <v>573.553</v>
      </c>
      <c r="S31" s="67">
        <f t="shared" si="64"/>
        <v>538.48239999999998</v>
      </c>
      <c r="T31" s="37">
        <f t="shared" ref="T31" si="65">+SUM(I25:I31)+SUM(H32:H36)</f>
        <v>499.62760000000003</v>
      </c>
      <c r="U31" s="78">
        <f t="shared" si="51"/>
        <v>-7.2156118751513398E-2</v>
      </c>
      <c r="V31" s="7">
        <f t="shared" si="52"/>
        <v>-4.7448694113595424E-2</v>
      </c>
    </row>
    <row r="32" spans="1:22" x14ac:dyDescent="0.25">
      <c r="A32" s="42" t="s">
        <v>5</v>
      </c>
      <c r="B32" s="199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'!C360/10000</f>
        <v>59.979399999999998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7">
        <f>+'[1]1.CONSUMO ARGENTINA POR TIPO '!C396/10000</f>
        <v>50.3566</v>
      </c>
      <c r="I32" s="67">
        <f>+'[1]1.CONSUMO ARGENTINA POR TIPO '!C408/10000</f>
        <v>48.697899999999997</v>
      </c>
      <c r="J32" s="7">
        <f t="shared" ref="J32" si="66">+I32/H32-1</f>
        <v>-3.2939078492193685E-2</v>
      </c>
      <c r="L32" s="42" t="s">
        <v>5</v>
      </c>
      <c r="M32" s="80">
        <f>+SUM('[1]1.CONSUMO ARGENTINA POR TIPO '!C313:C324)/10000</f>
        <v>706.595418</v>
      </c>
      <c r="N32" s="6">
        <f t="shared" ref="N32:S32" si="67">+SUM(C25:C32)+SUM(B33:B36)</f>
        <v>673.67220000000009</v>
      </c>
      <c r="O32" s="6">
        <f t="shared" si="67"/>
        <v>638.06920000000002</v>
      </c>
      <c r="P32" s="6">
        <f t="shared" si="67"/>
        <v>636.71080000000006</v>
      </c>
      <c r="Q32" s="6">
        <f t="shared" si="67"/>
        <v>663.80730000000005</v>
      </c>
      <c r="R32" s="6">
        <f t="shared" si="67"/>
        <v>566.48419999999999</v>
      </c>
      <c r="S32" s="67">
        <f t="shared" si="67"/>
        <v>538.60310000000004</v>
      </c>
      <c r="T32" s="37">
        <f t="shared" ref="T32" si="68">+SUM(I25:I32)+SUM(H33:H36)</f>
        <v>497.96890000000002</v>
      </c>
      <c r="U32" s="78">
        <f t="shared" si="51"/>
        <v>-7.5443680142204927E-2</v>
      </c>
      <c r="V32" s="7">
        <f t="shared" si="52"/>
        <v>-4.8372710265431551E-2</v>
      </c>
    </row>
    <row r="33" spans="1:22" x14ac:dyDescent="0.25">
      <c r="A33" s="42" t="s">
        <v>6</v>
      </c>
      <c r="B33" s="199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'!C361/10000</f>
        <v>54.532400000000003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7">
        <f>+'[1]1.CONSUMO ARGENTINA POR TIPO '!C397/10000</f>
        <v>45.5458</v>
      </c>
      <c r="I33" s="67">
        <f>+'[1]1.CONSUMO ARGENTINA POR TIPO '!C409/10000</f>
        <v>43.981200000000001</v>
      </c>
      <c r="J33" s="7">
        <f t="shared" ref="J33" si="69">+I33/H33-1</f>
        <v>-3.4352234454109953E-2</v>
      </c>
      <c r="L33" s="42" t="s">
        <v>6</v>
      </c>
      <c r="M33" s="80">
        <f>+SUM('[1]1.CONSUMO ARGENTINA POR TIPO '!C314:C325)/10000</f>
        <v>705.11019199999998</v>
      </c>
      <c r="N33" s="6">
        <f t="shared" ref="N33:S33" si="70">+SUM(C25:C33)+SUM(B34:B36)</f>
        <v>673.21560000000011</v>
      </c>
      <c r="O33" s="6">
        <f t="shared" si="70"/>
        <v>631.25340000000006</v>
      </c>
      <c r="P33" s="6">
        <f t="shared" si="70"/>
        <v>636.71080000000006</v>
      </c>
      <c r="Q33" s="6">
        <f t="shared" si="70"/>
        <v>665.96350000000007</v>
      </c>
      <c r="R33" s="6">
        <f t="shared" si="70"/>
        <v>558.65519999999992</v>
      </c>
      <c r="S33" s="67">
        <f t="shared" si="70"/>
        <v>535.28930000000003</v>
      </c>
      <c r="T33" s="37">
        <f t="shared" ref="T33" si="71">+SUM(I25:I33)+SUM(H34:H36)</f>
        <v>496.40430000000003</v>
      </c>
      <c r="U33" s="78">
        <f t="shared" si="51"/>
        <v>-7.2642961478960988E-2</v>
      </c>
      <c r="V33" s="7">
        <f t="shared" si="52"/>
        <v>-4.6926573174376651E-2</v>
      </c>
    </row>
    <row r="34" spans="1:22" x14ac:dyDescent="0.25">
      <c r="A34" s="42" t="s">
        <v>7</v>
      </c>
      <c r="B34" s="199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'!C362/10000</f>
        <v>55.108600000000003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7">
        <f>+'[1]1.CONSUMO ARGENTINA POR TIPO '!C398/10000</f>
        <v>47.178800000000003</v>
      </c>
      <c r="I34" s="67">
        <f>+'[1]1.CONSUMO ARGENTINA POR TIPO '!C410/10000</f>
        <v>49.466500000000003</v>
      </c>
      <c r="J34" s="7">
        <f t="shared" ref="J34" si="72">+I34/H34-1</f>
        <v>4.8489999745648493E-2</v>
      </c>
      <c r="L34" s="42" t="s">
        <v>7</v>
      </c>
      <c r="M34" s="80">
        <f>+SUM('[1]1.CONSUMO ARGENTINA POR TIPO '!C315:C326)/10000</f>
        <v>696.57094900000004</v>
      </c>
      <c r="N34" s="6">
        <f t="shared" ref="N34:T34" si="73">+SUM(C25:C34)+SUM(B35:B36)</f>
        <v>667.62060000000008</v>
      </c>
      <c r="O34" s="6">
        <f t="shared" si="73"/>
        <v>635.226</v>
      </c>
      <c r="P34" s="6">
        <f t="shared" si="73"/>
        <v>636.71080000000006</v>
      </c>
      <c r="Q34" s="6">
        <f t="shared" si="73"/>
        <v>665.75990000000002</v>
      </c>
      <c r="R34" s="6">
        <f t="shared" si="73"/>
        <v>548.81380000000001</v>
      </c>
      <c r="S34" s="67">
        <f t="shared" si="73"/>
        <v>537.4045000000001</v>
      </c>
      <c r="T34" s="37">
        <f t="shared" si="73"/>
        <v>498.69200000000001</v>
      </c>
      <c r="U34" s="78">
        <f t="shared" ref="U34:U35" si="74">+T34/S34-1</f>
        <v>-7.203605477810493E-2</v>
      </c>
      <c r="V34" s="7">
        <f t="shared" ref="V34:V35" si="75">+POWER(T34/O34,0.2)-1</f>
        <v>-4.724589825557457E-2</v>
      </c>
    </row>
    <row r="35" spans="1:22" x14ac:dyDescent="0.25">
      <c r="A35" s="42" t="s">
        <v>8</v>
      </c>
      <c r="B35" s="199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'!C363/10000</f>
        <v>51.800199999999997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7">
        <f>+'[1]1.CONSUMO ARGENTINA POR TIPO '!C399/10000</f>
        <v>38.222700000000003</v>
      </c>
      <c r="I35" s="67">
        <f>+'[1]1.CONSUMO ARGENTINA POR TIPO '!C411/10000</f>
        <v>43.011299999999999</v>
      </c>
      <c r="J35" s="7">
        <f t="shared" ref="J35" si="76">+I35/H35-1</f>
        <v>0.12528157351521463</v>
      </c>
      <c r="L35" s="42" t="s">
        <v>8</v>
      </c>
      <c r="M35" s="80">
        <f>+SUM('[1]1.CONSUMO ARGENTINA POR TIPO '!C316:C327)/10000</f>
        <v>692.45104900000001</v>
      </c>
      <c r="N35" s="6">
        <f t="shared" ref="N35:S35" si="77">+SUM(C25:C35)+SUM(B36)</f>
        <v>665.06040000000007</v>
      </c>
      <c r="O35" s="6">
        <f t="shared" si="77"/>
        <v>634.38250000000005</v>
      </c>
      <c r="P35" s="6">
        <f t="shared" si="77"/>
        <v>636.71080000000006</v>
      </c>
      <c r="Q35" s="6">
        <f t="shared" si="77"/>
        <v>661.1889000000001</v>
      </c>
      <c r="R35" s="6">
        <f t="shared" si="77"/>
        <v>552.48349999999994</v>
      </c>
      <c r="S35" s="67">
        <f t="shared" si="77"/>
        <v>524.7283000000001</v>
      </c>
      <c r="T35" s="37">
        <f t="shared" ref="T35" si="78">+SUM(I25:I35)+SUM(H36)</f>
        <v>503.48059999999998</v>
      </c>
      <c r="U35" s="78">
        <f t="shared" si="74"/>
        <v>-4.0492765494066441E-2</v>
      </c>
      <c r="V35" s="7">
        <f t="shared" si="75"/>
        <v>-4.5169442302781193E-2</v>
      </c>
    </row>
    <row r="36" spans="1:22" x14ac:dyDescent="0.25">
      <c r="A36" s="42" t="s">
        <v>9</v>
      </c>
      <c r="B36" s="199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'!C364/10000</f>
        <v>51.487200000000001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7">
        <f>+'[1]1.CONSUMO ARGENTINA POR TIPO '!C400/10000</f>
        <v>38.192799999999998</v>
      </c>
      <c r="I36" s="67"/>
      <c r="J36" s="7"/>
      <c r="L36" s="42" t="s">
        <v>9</v>
      </c>
      <c r="M36" s="80">
        <f>+SUM('[1]1.CONSUMO ARGENTINA POR TIPO '!C317:C328)/10000</f>
        <v>687.31261700000005</v>
      </c>
      <c r="N36" s="6">
        <f t="shared" ref="N36:S36" si="79">+SUM(C25:C36)</f>
        <v>658.32210000000009</v>
      </c>
      <c r="O36" s="6">
        <f t="shared" si="79"/>
        <v>636.71080000000006</v>
      </c>
      <c r="P36" s="6">
        <f t="shared" si="79"/>
        <v>636.71080000000006</v>
      </c>
      <c r="Q36" s="6">
        <f t="shared" si="79"/>
        <v>661.76120000000003</v>
      </c>
      <c r="R36" s="6">
        <f t="shared" si="79"/>
        <v>548.4819</v>
      </c>
      <c r="S36" s="67">
        <f t="shared" si="79"/>
        <v>514.86320000000012</v>
      </c>
      <c r="T36" s="37"/>
      <c r="U36" s="78"/>
      <c r="V36" s="7"/>
    </row>
    <row r="37" spans="1:22" ht="25.5" x14ac:dyDescent="0.25">
      <c r="A37" s="53" t="s">
        <v>13</v>
      </c>
      <c r="B37" s="200">
        <f>SUM(B25:B36)</f>
        <v>687.31261699999993</v>
      </c>
      <c r="C37" s="54">
        <f>SUM(C25:C36)</f>
        <v>658.32210000000009</v>
      </c>
      <c r="D37" s="54">
        <f>SUM(D25:D36)</f>
        <v>636.71080000000006</v>
      </c>
      <c r="E37" s="54">
        <f>SUM(E25:E36)</f>
        <v>636.71080000000006</v>
      </c>
      <c r="F37" s="54">
        <f>SUM(F25:F36)</f>
        <v>661.76120000000003</v>
      </c>
      <c r="G37" s="54">
        <f t="shared" ref="G37:H37" si="80">SUM(G25:G36)</f>
        <v>548.4819</v>
      </c>
      <c r="H37" s="191">
        <f t="shared" si="80"/>
        <v>514.86320000000012</v>
      </c>
      <c r="I37" s="191"/>
      <c r="J37" s="170"/>
      <c r="K37" s="3"/>
      <c r="L37" s="43" t="s">
        <v>14</v>
      </c>
      <c r="M37" s="46">
        <f t="shared" ref="M37" si="81">+AVERAGE(M25:M36)</f>
        <v>717.43518516666666</v>
      </c>
      <c r="N37" s="46">
        <f>+AVERAGE(N25:N36)</f>
        <v>669.8196833333335</v>
      </c>
      <c r="O37" s="46">
        <f t="shared" ref="O37:S37" si="82">+AVERAGE(O25:O36)</f>
        <v>644.06186666666656</v>
      </c>
      <c r="P37" s="46">
        <f t="shared" si="82"/>
        <v>636.71079999999995</v>
      </c>
      <c r="Q37" s="46">
        <f t="shared" si="82"/>
        <v>655.16562500000009</v>
      </c>
      <c r="R37" s="46">
        <f t="shared" si="82"/>
        <v>591.13459166666678</v>
      </c>
      <c r="S37" s="237">
        <f t="shared" si="82"/>
        <v>538.93446666666671</v>
      </c>
      <c r="T37" s="203">
        <f t="shared" ref="T37" si="83">+AVERAGE(T25:T36)</f>
        <v>502.59842727272729</v>
      </c>
      <c r="U37" s="79"/>
      <c r="V37" s="75"/>
    </row>
    <row r="38" spans="1:22" ht="25.5" x14ac:dyDescent="0.25">
      <c r="A38" s="57" t="s">
        <v>15</v>
      </c>
      <c r="B38" s="201">
        <f t="shared" ref="B38:H38" si="84">+B37/B$73</f>
        <v>0.72991172510030389</v>
      </c>
      <c r="C38" s="58">
        <f t="shared" si="84"/>
        <v>0.73761331894682725</v>
      </c>
      <c r="D38" s="58">
        <f t="shared" si="84"/>
        <v>0.75834826997216898</v>
      </c>
      <c r="E38" s="58">
        <f t="shared" si="84"/>
        <v>0.71923649940757484</v>
      </c>
      <c r="F38" s="58">
        <f t="shared" si="84"/>
        <v>0.70178706375141064</v>
      </c>
      <c r="G38" s="58">
        <f t="shared" si="84"/>
        <v>0.65443850425619798</v>
      </c>
      <c r="H38" s="195">
        <f t="shared" si="84"/>
        <v>0.62218606541964372</v>
      </c>
      <c r="I38" s="195"/>
      <c r="J38" s="59"/>
      <c r="K38" s="3"/>
      <c r="L38" s="44" t="s">
        <v>15</v>
      </c>
      <c r="M38" s="48">
        <f t="shared" ref="M38:S38" si="85">+M37/M$73</f>
        <v>0.72907287415850175</v>
      </c>
      <c r="N38" s="48">
        <f t="shared" si="85"/>
        <v>0.73428998950504865</v>
      </c>
      <c r="O38" s="48">
        <f t="shared" si="85"/>
        <v>0.74006322604666608</v>
      </c>
      <c r="P38" s="48">
        <f t="shared" si="85"/>
        <v>0.74503394213468943</v>
      </c>
      <c r="Q38" s="48">
        <f t="shared" si="85"/>
        <v>0.71319493277732482</v>
      </c>
      <c r="R38" s="48">
        <f t="shared" si="85"/>
        <v>0.66899840129565269</v>
      </c>
      <c r="S38" s="195">
        <f t="shared" si="85"/>
        <v>0.63969923437345866</v>
      </c>
      <c r="T38" s="193">
        <f t="shared" ref="T38" si="86">+T37/T$73</f>
        <v>0.63761957826464011</v>
      </c>
      <c r="U38" s="72"/>
      <c r="V38" s="76"/>
    </row>
    <row r="39" spans="1:22" ht="26.25" thickBot="1" x14ac:dyDescent="0.3">
      <c r="A39" s="60" t="s">
        <v>12</v>
      </c>
      <c r="B39" s="202"/>
      <c r="C39" s="62">
        <f>+C37/B37-1</f>
        <v>-4.217952105482714E-2</v>
      </c>
      <c r="D39" s="62">
        <f t="shared" ref="D39" si="87">+D37/C37-1</f>
        <v>-3.2827851290424537E-2</v>
      </c>
      <c r="E39" s="62">
        <f t="shared" ref="E39" si="88">+E37/D37-1</f>
        <v>0</v>
      </c>
      <c r="F39" s="62">
        <f t="shared" ref="F39:H39" si="89">+F37/E37-1</f>
        <v>3.9343450747183706E-2</v>
      </c>
      <c r="G39" s="62">
        <f t="shared" si="89"/>
        <v>-0.17117851575462573</v>
      </c>
      <c r="H39" s="196">
        <f t="shared" si="89"/>
        <v>-6.129409192901325E-2</v>
      </c>
      <c r="I39" s="196"/>
      <c r="J39" s="63"/>
      <c r="L39" s="45" t="s">
        <v>12</v>
      </c>
      <c r="M39" s="49"/>
      <c r="N39" s="50">
        <f>+N37/M37-1</f>
        <v>-6.6369064157721258E-2</v>
      </c>
      <c r="O39" s="50">
        <f t="shared" ref="O39" si="90">+O37/N37-1</f>
        <v>-3.8454851816960844E-2</v>
      </c>
      <c r="P39" s="50">
        <f t="shared" ref="P39" si="91">+P37/O37-1</f>
        <v>-1.1413603330860056E-2</v>
      </c>
      <c r="Q39" s="50">
        <f t="shared" ref="Q39" si="92">+Q37/P37-1</f>
        <v>2.8984626929526192E-2</v>
      </c>
      <c r="R39" s="50">
        <f t="shared" ref="R39" si="93">+R37/Q37-1</f>
        <v>-9.7732589882647325E-2</v>
      </c>
      <c r="S39" s="196">
        <f t="shared" ref="S39:T39" si="94">+S37/R37-1</f>
        <v>-8.8304974426932303E-2</v>
      </c>
      <c r="T39" s="192">
        <f t="shared" si="94"/>
        <v>-6.7421999596127935E-2</v>
      </c>
      <c r="U39" s="73"/>
      <c r="V39" s="52"/>
    </row>
    <row r="40" spans="1:22" ht="13.5" thickBot="1" x14ac:dyDescent="0.3"/>
    <row r="41" spans="1:22" ht="13.5" thickBot="1" x14ac:dyDescent="0.3">
      <c r="A41" s="274" t="s">
        <v>230</v>
      </c>
      <c r="B41" s="275"/>
      <c r="C41" s="275"/>
      <c r="D41" s="275"/>
      <c r="E41" s="275"/>
      <c r="F41" s="275"/>
      <c r="G41" s="275"/>
      <c r="H41" s="275"/>
      <c r="I41" s="275"/>
      <c r="J41" s="276"/>
      <c r="L41" s="274" t="s">
        <v>231</v>
      </c>
      <c r="M41" s="275"/>
      <c r="N41" s="275"/>
      <c r="O41" s="275"/>
      <c r="P41" s="275"/>
      <c r="Q41" s="275"/>
      <c r="R41" s="275"/>
      <c r="S41" s="275"/>
      <c r="T41" s="275"/>
      <c r="U41" s="275"/>
      <c r="V41" s="276"/>
    </row>
    <row r="42" spans="1:22" ht="38.25" x14ac:dyDescent="0.25">
      <c r="A42" s="38"/>
      <c r="B42" s="197">
        <v>2016</v>
      </c>
      <c r="C42" s="39">
        <f>+B42+1</f>
        <v>2017</v>
      </c>
      <c r="D42" s="39">
        <f t="shared" ref="D42:G42" si="95">+C42+1</f>
        <v>2018</v>
      </c>
      <c r="E42" s="39">
        <f t="shared" si="95"/>
        <v>2019</v>
      </c>
      <c r="F42" s="39">
        <f t="shared" si="95"/>
        <v>2020</v>
      </c>
      <c r="G42" s="39">
        <f t="shared" si="95"/>
        <v>2021</v>
      </c>
      <c r="H42" s="198">
        <f>+H24</f>
        <v>2022</v>
      </c>
      <c r="I42" s="198">
        <v>2023</v>
      </c>
      <c r="J42" s="41" t="s">
        <v>16</v>
      </c>
      <c r="L42" s="65"/>
      <c r="M42" s="64">
        <v>2016</v>
      </c>
      <c r="N42" s="64">
        <f>+M42+1</f>
        <v>2017</v>
      </c>
      <c r="O42" s="64">
        <f t="shared" ref="O42" si="96">+N42+1</f>
        <v>2018</v>
      </c>
      <c r="P42" s="64">
        <f t="shared" ref="P42" si="97">+O42+1</f>
        <v>2019</v>
      </c>
      <c r="Q42" s="64">
        <f t="shared" ref="Q42" si="98">+P42+1</f>
        <v>2020</v>
      </c>
      <c r="R42" s="64">
        <f t="shared" ref="R42" si="99">+Q42+1</f>
        <v>2021</v>
      </c>
      <c r="S42" s="198">
        <f t="shared" ref="S42" si="100">+R42+1</f>
        <v>2022</v>
      </c>
      <c r="T42" s="40">
        <v>2023</v>
      </c>
      <c r="U42" s="77" t="s">
        <v>16</v>
      </c>
      <c r="V42" s="74" t="s">
        <v>21</v>
      </c>
    </row>
    <row r="43" spans="1:22" x14ac:dyDescent="0.25">
      <c r="A43" s="42" t="s">
        <v>10</v>
      </c>
      <c r="B43" s="199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7">
        <f>+'[1]1.CONSUMO ARGENTINA POR TIPO '!F389/10000</f>
        <v>1.5448</v>
      </c>
      <c r="I43" s="67">
        <f>+'[1]1.CONSUMO ARGENTINA POR TIPO '!F401/10000</f>
        <v>1.4767999999999999</v>
      </c>
      <c r="J43" s="7">
        <f t="shared" ref="J43:J48" si="101">+I43/H43-1</f>
        <v>-4.4018643190056994E-2</v>
      </c>
      <c r="L43" s="42" t="s">
        <v>10</v>
      </c>
      <c r="M43" s="6">
        <f>+SUM('[1]1.CONSUMO ARGENTINA POR TIPO '!E306:E317)/10000+SUM('[1]1.CONSUMO ARGENTINA POR TIPO '!F306:F317)/10000</f>
        <v>47.086221000000009</v>
      </c>
      <c r="N43" s="6">
        <f t="shared" ref="N43:T43" si="102">+SUM(C43)+SUM(B44:B54)</f>
        <v>44.913885999999998</v>
      </c>
      <c r="O43" s="6">
        <f t="shared" si="102"/>
        <v>38.8033</v>
      </c>
      <c r="P43" s="6">
        <f t="shared" si="102"/>
        <v>31.7028</v>
      </c>
      <c r="Q43" s="6">
        <f t="shared" si="102"/>
        <v>29.509999999999998</v>
      </c>
      <c r="R43" s="6">
        <f t="shared" si="102"/>
        <v>25.473299999999998</v>
      </c>
      <c r="S43" s="67">
        <f t="shared" si="102"/>
        <v>34.297500000000007</v>
      </c>
      <c r="T43" s="37">
        <f t="shared" si="102"/>
        <v>38.997199999999999</v>
      </c>
      <c r="U43" s="78">
        <f t="shared" ref="U43:U53" si="103">+T43/S43-1</f>
        <v>0.13702748013703592</v>
      </c>
      <c r="V43" s="7">
        <f t="shared" ref="V43:V53" si="104">+POWER(T43/O43,0.2)-1</f>
        <v>9.9740790507074628E-4</v>
      </c>
    </row>
    <row r="44" spans="1:22" x14ac:dyDescent="0.25">
      <c r="A44" s="42" t="s">
        <v>11</v>
      </c>
      <c r="B44" s="199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7">
        <f>+'[1]1.CONSUMO ARGENTINA POR TIPO '!F390/10000</f>
        <v>2.1840999999999999</v>
      </c>
      <c r="I44" s="67">
        <f>+'[1]1.CONSUMO ARGENTINA POR TIPO '!F402/10000</f>
        <v>1.421</v>
      </c>
      <c r="J44" s="7">
        <f t="shared" si="101"/>
        <v>-0.34938876425072107</v>
      </c>
      <c r="L44" s="42" t="s">
        <v>11</v>
      </c>
      <c r="M44" s="6">
        <f>+SUM('[1]1.CONSUMO ARGENTINA POR TIPO '!E307:E318)/10000+SUM('[1]1.CONSUMO ARGENTINA POR TIPO '!F307:F318)/10000</f>
        <v>47.286906000000002</v>
      </c>
      <c r="N44" s="6">
        <f t="shared" ref="N44:S44" si="105">+SUM(C43:C44)+SUM(B45:B54)</f>
        <v>44.085701</v>
      </c>
      <c r="O44" s="6">
        <f t="shared" si="105"/>
        <v>38.923900000000003</v>
      </c>
      <c r="P44" s="6">
        <f t="shared" si="105"/>
        <v>31.379100000000001</v>
      </c>
      <c r="Q44" s="6">
        <f t="shared" si="105"/>
        <v>29.389899999999997</v>
      </c>
      <c r="R44" s="6">
        <f t="shared" si="105"/>
        <v>25.846</v>
      </c>
      <c r="S44" s="67">
        <f t="shared" si="105"/>
        <v>34.901400000000002</v>
      </c>
      <c r="T44" s="37">
        <f t="shared" ref="T44" si="106">+SUM(I43:I44)+SUM(H45:H54)</f>
        <v>38.234100000000012</v>
      </c>
      <c r="U44" s="78">
        <f t="shared" si="103"/>
        <v>9.5489006171672441E-2</v>
      </c>
      <c r="V44" s="7">
        <f t="shared" si="104"/>
        <v>-3.5697473023479365E-3</v>
      </c>
    </row>
    <row r="45" spans="1:22" x14ac:dyDescent="0.25">
      <c r="A45" s="42" t="s">
        <v>0</v>
      </c>
      <c r="B45" s="199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7">
        <f>+'[1]1.CONSUMO ARGENTINA POR TIPO '!F391/10000</f>
        <v>2.5880000000000001</v>
      </c>
      <c r="I45" s="67">
        <f>+'[1]1.CONSUMO ARGENTINA POR TIPO '!F403/10000</f>
        <v>2.0099</v>
      </c>
      <c r="J45" s="7">
        <f t="shared" si="101"/>
        <v>-0.22337712519319941</v>
      </c>
      <c r="L45" s="42" t="s">
        <v>0</v>
      </c>
      <c r="M45" s="6">
        <f>+SUM('[1]1.CONSUMO ARGENTINA POR TIPO '!E308:E319)/10000+SUM('[1]1.CONSUMO ARGENTINA POR TIPO '!F308:F319)/10000</f>
        <v>48.098843000000002</v>
      </c>
      <c r="N45" s="6">
        <f t="shared" ref="N45:S45" si="107">+SUM(C43:C45)+SUM(B46:B54)</f>
        <v>43.898941000000008</v>
      </c>
      <c r="O45" s="6">
        <f t="shared" si="107"/>
        <v>38.318300000000001</v>
      </c>
      <c r="P45" s="6">
        <f t="shared" si="107"/>
        <v>30.211000000000002</v>
      </c>
      <c r="Q45" s="6">
        <f t="shared" si="107"/>
        <v>29.632999999999999</v>
      </c>
      <c r="R45" s="6">
        <f t="shared" si="107"/>
        <v>26.472500000000004</v>
      </c>
      <c r="S45" s="67">
        <f t="shared" si="107"/>
        <v>35.592100000000002</v>
      </c>
      <c r="T45" s="37">
        <f t="shared" ref="T45" si="108">+SUM(I43:I45)+SUM(H46:H54)</f>
        <v>37.656000000000006</v>
      </c>
      <c r="U45" s="78">
        <f t="shared" si="103"/>
        <v>5.7987587133099927E-2</v>
      </c>
      <c r="V45" s="7">
        <f t="shared" si="104"/>
        <v>-3.4809842301893879E-3</v>
      </c>
    </row>
    <row r="46" spans="1:22" x14ac:dyDescent="0.25">
      <c r="A46" s="42" t="s">
        <v>1</v>
      </c>
      <c r="B46" s="199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7">
        <f>+'[1]1.CONSUMO ARGENTINA POR TIPO '!F392/10000</f>
        <v>2.7368000000000001</v>
      </c>
      <c r="I46" s="67">
        <f>+'[1]1.CONSUMO ARGENTINA POR TIPO '!F404/10000</f>
        <v>1.9474</v>
      </c>
      <c r="J46" s="7">
        <f t="shared" si="101"/>
        <v>-0.28843905290850635</v>
      </c>
      <c r="L46" s="42" t="s">
        <v>1</v>
      </c>
      <c r="M46" s="6">
        <f>+SUM('[1]1.CONSUMO ARGENTINA POR TIPO '!E309:E320)/10000+SUM('[1]1.CONSUMO ARGENTINA POR TIPO '!F309:F320)/10000</f>
        <v>47.494657000000011</v>
      </c>
      <c r="N46" s="6">
        <f t="shared" ref="N46:S46" si="109">+SUM(C43:C46)+SUM(B47:B54)</f>
        <v>43.641752999999994</v>
      </c>
      <c r="O46" s="6">
        <f t="shared" si="109"/>
        <v>37.970799999999997</v>
      </c>
      <c r="P46" s="6">
        <f t="shared" si="109"/>
        <v>29.183599999999998</v>
      </c>
      <c r="Q46" s="6">
        <f t="shared" si="109"/>
        <v>29.524699999999999</v>
      </c>
      <c r="R46" s="6">
        <f t="shared" si="109"/>
        <v>27.7455</v>
      </c>
      <c r="S46" s="67">
        <f t="shared" si="109"/>
        <v>36.037399999999998</v>
      </c>
      <c r="T46" s="37">
        <f t="shared" ref="T46" si="110">+SUM(I43:I46)+SUM(H47:H54)</f>
        <v>36.866600000000005</v>
      </c>
      <c r="U46" s="78">
        <f t="shared" si="103"/>
        <v>2.3009429093109102E-2</v>
      </c>
      <c r="V46" s="7">
        <f t="shared" si="104"/>
        <v>-5.884905941527685E-3</v>
      </c>
    </row>
    <row r="47" spans="1:22" x14ac:dyDescent="0.25">
      <c r="A47" s="42" t="s">
        <v>2</v>
      </c>
      <c r="B47" s="199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7">
        <f>+'[1]1.CONSUMO ARGENTINA POR TIPO '!F393/10000</f>
        <v>3.0952000000000002</v>
      </c>
      <c r="I47" s="67">
        <f>+'[1]1.CONSUMO ARGENTINA POR TIPO '!F405/10000</f>
        <v>2.9285999999999999</v>
      </c>
      <c r="J47" s="7">
        <f t="shared" si="101"/>
        <v>-5.3825277849573583E-2</v>
      </c>
      <c r="L47" s="42" t="s">
        <v>2</v>
      </c>
      <c r="M47" s="6">
        <f>+SUM('[1]1.CONSUMO ARGENTINA POR TIPO '!E310:E321)/10000+SUM('[1]1.CONSUMO ARGENTINA POR TIPO '!F310:F321)/10000</f>
        <v>47.439907000000005</v>
      </c>
      <c r="N47" s="6">
        <f t="shared" ref="N47:S47" si="111">+SUM(C43:C47)+SUM(B48:B54)</f>
        <v>43.472369999999998</v>
      </c>
      <c r="O47" s="6">
        <f t="shared" si="111"/>
        <v>37.405699999999996</v>
      </c>
      <c r="P47" s="6">
        <f t="shared" si="111"/>
        <v>28.703700000000001</v>
      </c>
      <c r="Q47" s="6">
        <f t="shared" si="111"/>
        <v>28.497299999999999</v>
      </c>
      <c r="R47" s="6">
        <f t="shared" si="111"/>
        <v>29.444099999999999</v>
      </c>
      <c r="S47" s="67">
        <f t="shared" si="111"/>
        <v>36.529499999999999</v>
      </c>
      <c r="T47" s="37">
        <f t="shared" ref="T47" si="112">+SUM(I43:I47)+SUM(H48:H54)</f>
        <v>36.700000000000003</v>
      </c>
      <c r="U47" s="78">
        <f t="shared" si="103"/>
        <v>4.6674605455865326E-3</v>
      </c>
      <c r="V47" s="7">
        <f t="shared" si="104"/>
        <v>-3.8020227720098054E-3</v>
      </c>
    </row>
    <row r="48" spans="1:22" x14ac:dyDescent="0.25">
      <c r="A48" s="42" t="s">
        <v>3</v>
      </c>
      <c r="B48" s="199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7">
        <f>+'[1]1.CONSUMO ARGENTINA POR TIPO '!F394/10000</f>
        <v>3.0308999999999999</v>
      </c>
      <c r="I48" s="67">
        <f>+'[1]1.CONSUMO ARGENTINA POR TIPO '!F406/10000</f>
        <v>2.7383000000000002</v>
      </c>
      <c r="J48" s="7">
        <f t="shared" si="101"/>
        <v>-9.6538981820581293E-2</v>
      </c>
      <c r="L48" s="42" t="s">
        <v>3</v>
      </c>
      <c r="M48" s="6">
        <f>+SUM('[1]1.CONSUMO ARGENTINA POR TIPO '!E311:E322)/10000+SUM('[1]1.CONSUMO ARGENTINA POR TIPO '!F311:F322)/10000</f>
        <v>46.036069000000012</v>
      </c>
      <c r="N48" s="6">
        <f t="shared" ref="N48:S48" si="113">+SUM(C43:C48)+SUM(B49:B54)</f>
        <v>43.851424000000002</v>
      </c>
      <c r="O48" s="6">
        <f t="shared" si="113"/>
        <v>36.374499999999998</v>
      </c>
      <c r="P48" s="6">
        <f t="shared" si="113"/>
        <v>28.357099999999999</v>
      </c>
      <c r="Q48" s="6">
        <f t="shared" si="113"/>
        <v>28.409499999999998</v>
      </c>
      <c r="R48" s="6">
        <f t="shared" si="113"/>
        <v>30.0321</v>
      </c>
      <c r="S48" s="67">
        <f t="shared" si="113"/>
        <v>37.012500000000003</v>
      </c>
      <c r="T48" s="37">
        <f t="shared" ref="T48" si="114">+SUM(I43:I48)+SUM(H49:H54)</f>
        <v>36.407400000000003</v>
      </c>
      <c r="U48" s="78">
        <f t="shared" si="103"/>
        <v>-1.6348530901722391E-2</v>
      </c>
      <c r="V48" s="7">
        <f t="shared" si="104"/>
        <v>1.808305461326043E-4</v>
      </c>
    </row>
    <row r="49" spans="1:22" x14ac:dyDescent="0.25">
      <c r="A49" s="42" t="s">
        <v>4</v>
      </c>
      <c r="B49" s="199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7">
        <f>+'[1]1.CONSUMO ARGENTINA POR TIPO '!F395/10000</f>
        <v>3.0432999999999999</v>
      </c>
      <c r="I49" s="67">
        <f>+'[1]1.CONSUMO ARGENTINA POR TIPO '!F407/10000</f>
        <v>2.6143999999999998</v>
      </c>
      <c r="J49" s="7">
        <f t="shared" ref="J49" si="115">+I49/H49-1</f>
        <v>-0.14093254033450531</v>
      </c>
      <c r="L49" s="42" t="s">
        <v>4</v>
      </c>
      <c r="M49" s="6">
        <f>+SUM('[1]1.CONSUMO ARGENTINA POR TIPO '!E312:E323)/10000+SUM('[1]1.CONSUMO ARGENTINA POR TIPO '!F312:F323)/10000</f>
        <v>45.724594000000003</v>
      </c>
      <c r="N49" s="6">
        <f t="shared" ref="N49:S49" si="116">+SUM(C43:C49)+SUM(B50:B54)</f>
        <v>43.703434000000001</v>
      </c>
      <c r="O49" s="6">
        <f t="shared" si="116"/>
        <v>35.464599999999997</v>
      </c>
      <c r="P49" s="6">
        <f t="shared" si="116"/>
        <v>28.445500000000003</v>
      </c>
      <c r="Q49" s="6">
        <f t="shared" si="116"/>
        <v>28.019399999999997</v>
      </c>
      <c r="R49" s="6">
        <f t="shared" si="116"/>
        <v>30.916499999999999</v>
      </c>
      <c r="S49" s="67">
        <f t="shared" si="116"/>
        <v>37.168199999999999</v>
      </c>
      <c r="T49" s="37">
        <f t="shared" ref="T49" si="117">+SUM(I43:I49)+SUM(H50:H54)</f>
        <v>35.978499999999997</v>
      </c>
      <c r="U49" s="78">
        <f t="shared" si="103"/>
        <v>-3.2008544938953221E-2</v>
      </c>
      <c r="V49" s="7">
        <f t="shared" si="104"/>
        <v>2.8814478054270953E-3</v>
      </c>
    </row>
    <row r="50" spans="1:22" x14ac:dyDescent="0.25">
      <c r="A50" s="42" t="s">
        <v>5</v>
      </c>
      <c r="B50" s="199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7">
        <f>+'[1]1.CONSUMO ARGENTINA POR TIPO '!F396/10000</f>
        <v>4.6348000000000003</v>
      </c>
      <c r="I50" s="67">
        <f>+'[1]1.CONSUMO ARGENTINA POR TIPO '!F408/10000</f>
        <v>3.9062999999999999</v>
      </c>
      <c r="J50" s="7">
        <f t="shared" ref="J50" si="118">+I50/H50-1</f>
        <v>-0.15718046086131021</v>
      </c>
      <c r="L50" s="42" t="s">
        <v>5</v>
      </c>
      <c r="M50" s="6">
        <f>+SUM('[1]1.CONSUMO ARGENTINA POR TIPO '!E313:E324)/10000+SUM('[1]1.CONSUMO ARGENTINA POR TIPO '!F313:F324)/10000</f>
        <v>46.050372000000003</v>
      </c>
      <c r="N50" s="6">
        <f t="shared" ref="N50:S50" si="119">+SUM(C43:C50)+SUM(B51:B54)</f>
        <v>42.641021000000002</v>
      </c>
      <c r="O50" s="6">
        <f t="shared" si="119"/>
        <v>35.508699999999997</v>
      </c>
      <c r="P50" s="6">
        <f t="shared" si="119"/>
        <v>27.767899999999997</v>
      </c>
      <c r="Q50" s="6">
        <f t="shared" si="119"/>
        <v>27.8322</v>
      </c>
      <c r="R50" s="6">
        <f t="shared" si="119"/>
        <v>31.1327</v>
      </c>
      <c r="S50" s="67">
        <f t="shared" si="119"/>
        <v>39.043399999999998</v>
      </c>
      <c r="T50" s="37">
        <f t="shared" ref="T50" si="120">+SUM(I43:I50)+SUM(H51:H54)</f>
        <v>35.25</v>
      </c>
      <c r="U50" s="78">
        <f t="shared" si="103"/>
        <v>-9.7158546642966526E-2</v>
      </c>
      <c r="V50" s="7">
        <f t="shared" si="104"/>
        <v>-1.461372677654893E-3</v>
      </c>
    </row>
    <row r="51" spans="1:22" x14ac:dyDescent="0.25">
      <c r="A51" s="42" t="s">
        <v>6</v>
      </c>
      <c r="B51" s="199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7">
        <f>+'[1]1.CONSUMO ARGENTINA POR TIPO '!F397/10000</f>
        <v>4.9244000000000003</v>
      </c>
      <c r="I51" s="67">
        <f>+'[1]1.CONSUMO ARGENTINA POR TIPO '!F409/10000</f>
        <v>3.4708999999999999</v>
      </c>
      <c r="J51" s="7">
        <f t="shared" ref="J51" si="121">+I51/H51-1</f>
        <v>-0.29516286248070833</v>
      </c>
      <c r="L51" s="42" t="s">
        <v>6</v>
      </c>
      <c r="M51" s="6">
        <f>+SUM('[1]1.CONSUMO ARGENTINA POR TIPO '!E314:E325)/10000+SUM('[1]1.CONSUMO ARGENTINA POR TIPO '!F314:F325)/10000</f>
        <v>46.603240999999997</v>
      </c>
      <c r="N51" s="6">
        <f t="shared" ref="N51:S51" si="122">+SUM(C43:C51)+SUM(B52:B54)</f>
        <v>41.551878000000002</v>
      </c>
      <c r="O51" s="6">
        <f t="shared" si="122"/>
        <v>34.104900000000001</v>
      </c>
      <c r="P51" s="6">
        <f t="shared" si="122"/>
        <v>27.871600000000001</v>
      </c>
      <c r="Q51" s="6">
        <f t="shared" si="122"/>
        <v>27.474599999999999</v>
      </c>
      <c r="R51" s="6">
        <f t="shared" si="122"/>
        <v>31.5562</v>
      </c>
      <c r="S51" s="67">
        <f t="shared" si="122"/>
        <v>40.523399999999995</v>
      </c>
      <c r="T51" s="37">
        <f t="shared" ref="T51" si="123">+SUM(I43:I51)+SUM(H52:H54)</f>
        <v>33.796500000000002</v>
      </c>
      <c r="U51" s="78">
        <f t="shared" si="103"/>
        <v>-0.16600038496276215</v>
      </c>
      <c r="V51" s="7">
        <f t="shared" si="104"/>
        <v>-1.815115112377641E-3</v>
      </c>
    </row>
    <row r="52" spans="1:22" x14ac:dyDescent="0.25">
      <c r="A52" s="42" t="s">
        <v>7</v>
      </c>
      <c r="B52" s="199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7">
        <f>+'[1]1.CONSUMO ARGENTINA POR TIPO '!F398/10000</f>
        <v>4.4320000000000004</v>
      </c>
      <c r="I52" s="67">
        <f>+'[1]1.CONSUMO ARGENTINA POR TIPO '!F410/10000</f>
        <v>4.9081999999999999</v>
      </c>
      <c r="J52" s="7">
        <f t="shared" ref="J52" si="124">+I52/H52-1</f>
        <v>0.10744584837545124</v>
      </c>
      <c r="L52" s="42" t="s">
        <v>7</v>
      </c>
      <c r="M52" s="6">
        <f>+SUM('[1]1.CONSUMO ARGENTINA POR TIPO '!E315:E326)/10000+SUM('[1]1.CONSUMO ARGENTINA POR TIPO '!F315:F326)/10000</f>
        <v>46.185118999999993</v>
      </c>
      <c r="N52" s="6">
        <f t="shared" ref="N52:S52" si="125">+SUM(C43:C52)+SUM(B53:B54)</f>
        <v>41.00609</v>
      </c>
      <c r="O52" s="6">
        <f t="shared" si="125"/>
        <v>33.428799999999995</v>
      </c>
      <c r="P52" s="6">
        <f t="shared" si="125"/>
        <v>27.8003</v>
      </c>
      <c r="Q52" s="6">
        <f t="shared" si="125"/>
        <v>26.669499999999999</v>
      </c>
      <c r="R52" s="6">
        <f t="shared" si="125"/>
        <v>31.7179</v>
      </c>
      <c r="S52" s="67">
        <f t="shared" si="125"/>
        <v>41.563900000000004</v>
      </c>
      <c r="T52" s="37">
        <f t="shared" ref="T52" si="126">+SUM(I43:I52)+SUM(H53:H54)</f>
        <v>34.2727</v>
      </c>
      <c r="U52" s="78">
        <f t="shared" si="103"/>
        <v>-0.17542145948768051</v>
      </c>
      <c r="V52" s="7">
        <f t="shared" si="104"/>
        <v>4.9987150987358397E-3</v>
      </c>
    </row>
    <row r="53" spans="1:22" x14ac:dyDescent="0.25">
      <c r="A53" s="42" t="s">
        <v>8</v>
      </c>
      <c r="B53" s="199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7">
        <f>+'[1]1.CONSUMO ARGENTINA POR TIPO '!F399/10000</f>
        <v>4.0244</v>
      </c>
      <c r="I53" s="67">
        <f>+'[1]1.CONSUMO ARGENTINA POR TIPO '!F411/10000</f>
        <v>4.0034000000000001</v>
      </c>
      <c r="J53" s="7">
        <f t="shared" ref="J53" si="127">+I53/H53-1</f>
        <v>-5.2181691680747155E-3</v>
      </c>
      <c r="L53" s="42" t="s">
        <v>8</v>
      </c>
      <c r="M53" s="6">
        <f>+SUM('[1]1.CONSUMO ARGENTINA POR TIPO '!E316:E327)/10000+SUM('[1]1.CONSUMO ARGENTINA POR TIPO '!F316:F327)/10000</f>
        <v>45.899721000000007</v>
      </c>
      <c r="N53" s="6">
        <f t="shared" ref="N53:S53" si="128">+SUM(C43:C53)+SUM(B54)</f>
        <v>40.407289999999996</v>
      </c>
      <c r="O53" s="6">
        <f t="shared" si="128"/>
        <v>32.308399999999999</v>
      </c>
      <c r="P53" s="6">
        <f t="shared" si="128"/>
        <v>28.764699999999998</v>
      </c>
      <c r="Q53" s="6">
        <f t="shared" si="128"/>
        <v>26.004199999999997</v>
      </c>
      <c r="R53" s="6">
        <f t="shared" si="128"/>
        <v>32.801000000000002</v>
      </c>
      <c r="S53" s="67">
        <f t="shared" si="128"/>
        <v>40.620600000000003</v>
      </c>
      <c r="T53" s="37">
        <f t="shared" ref="T53" si="129">+SUM(I43:I53)+SUM(H54)</f>
        <v>34.2517</v>
      </c>
      <c r="U53" s="78">
        <f t="shared" si="103"/>
        <v>-0.15678990462967068</v>
      </c>
      <c r="V53" s="7">
        <f t="shared" si="104"/>
        <v>1.1750286589536918E-2</v>
      </c>
    </row>
    <row r="54" spans="1:22" x14ac:dyDescent="0.25">
      <c r="A54" s="42" t="s">
        <v>9</v>
      </c>
      <c r="B54" s="199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7">
        <f>+'[1]1.CONSUMO ARGENTINA POR TIPO '!F400/10000</f>
        <v>2.8264999999999998</v>
      </c>
      <c r="I54" s="67"/>
      <c r="J54" s="7"/>
      <c r="L54" s="42" t="s">
        <v>9</v>
      </c>
      <c r="M54" s="6">
        <f>+SUM('[1]1.CONSUMO ARGENTINA POR TIPO '!E317:E328)/10000+SUM('[1]1.CONSUMO ARGENTINA POR TIPO '!F317:F328)/10000</f>
        <v>45.192223000000006</v>
      </c>
      <c r="N54" s="6">
        <f t="shared" ref="N54:S54" si="130">+SUM(C43:C54)</f>
        <v>39.202889999999996</v>
      </c>
      <c r="O54" s="6">
        <f t="shared" si="130"/>
        <v>31.814099999999996</v>
      </c>
      <c r="P54" s="6">
        <f t="shared" si="130"/>
        <v>29.631799999999998</v>
      </c>
      <c r="Q54" s="6">
        <f t="shared" si="130"/>
        <v>25.357599999999998</v>
      </c>
      <c r="R54" s="6">
        <f t="shared" si="130"/>
        <v>34.443400000000004</v>
      </c>
      <c r="S54" s="67">
        <f t="shared" si="130"/>
        <v>39.065200000000004</v>
      </c>
      <c r="T54" s="37"/>
      <c r="U54" s="78"/>
      <c r="V54" s="7"/>
    </row>
    <row r="55" spans="1:22" ht="25.5" x14ac:dyDescent="0.25">
      <c r="A55" s="53" t="s">
        <v>13</v>
      </c>
      <c r="B55" s="200">
        <f>SUM(B43:B54)</f>
        <v>45.192223000000006</v>
      </c>
      <c r="C55" s="54">
        <f t="shared" ref="C55" si="131">SUM(C43:C54)</f>
        <v>39.202889999999996</v>
      </c>
      <c r="D55" s="54">
        <f t="shared" ref="D55" si="132">SUM(D43:D54)</f>
        <v>31.814099999999996</v>
      </c>
      <c r="E55" s="54">
        <f t="shared" ref="E55" si="133">SUM(E43:E54)</f>
        <v>29.631799999999998</v>
      </c>
      <c r="F55" s="54">
        <f t="shared" ref="F55:H55" si="134">SUM(F43:F54)</f>
        <v>25.357599999999998</v>
      </c>
      <c r="G55" s="54">
        <f t="shared" si="134"/>
        <v>34.443400000000004</v>
      </c>
      <c r="H55" s="191">
        <f t="shared" si="134"/>
        <v>39.065200000000004</v>
      </c>
      <c r="I55" s="191"/>
      <c r="J55" s="170"/>
      <c r="K55" s="3"/>
      <c r="L55" s="43" t="s">
        <v>14</v>
      </c>
      <c r="M55" s="46">
        <f>+AVERAGE(M43:M54)</f>
        <v>46.591489416666668</v>
      </c>
      <c r="N55" s="46">
        <f>+AVERAGE(N43:N54)</f>
        <v>42.698056500000007</v>
      </c>
      <c r="O55" s="46">
        <f t="shared" ref="O55:S55" si="135">+AVERAGE(O43:O54)</f>
        <v>35.868833333333335</v>
      </c>
      <c r="P55" s="46">
        <f t="shared" si="135"/>
        <v>29.151591666666665</v>
      </c>
      <c r="Q55" s="46">
        <f t="shared" si="135"/>
        <v>28.026824999999999</v>
      </c>
      <c r="R55" s="46">
        <f t="shared" si="135"/>
        <v>29.798433333333325</v>
      </c>
      <c r="S55" s="237">
        <f t="shared" si="135"/>
        <v>37.69625833333334</v>
      </c>
      <c r="T55" s="203">
        <f t="shared" ref="T55" si="136">+AVERAGE(T43:T54)</f>
        <v>36.21915454545455</v>
      </c>
      <c r="U55" s="79"/>
      <c r="V55" s="75"/>
    </row>
    <row r="56" spans="1:22" ht="25.5" x14ac:dyDescent="0.25">
      <c r="A56" s="57" t="s">
        <v>15</v>
      </c>
      <c r="B56" s="201">
        <f t="shared" ref="B56:H56" si="137">+B55/B$73</f>
        <v>4.7993202270936397E-2</v>
      </c>
      <c r="C56" s="58">
        <f t="shared" si="137"/>
        <v>4.3924659076776215E-2</v>
      </c>
      <c r="D56" s="58">
        <f t="shared" si="137"/>
        <v>3.7891877592969331E-2</v>
      </c>
      <c r="E56" s="58">
        <f t="shared" si="137"/>
        <v>3.3472452647489839E-2</v>
      </c>
      <c r="F56" s="58">
        <f t="shared" si="137"/>
        <v>2.689132522091469E-2</v>
      </c>
      <c r="G56" s="58">
        <f t="shared" si="137"/>
        <v>4.109723069712589E-2</v>
      </c>
      <c r="H56" s="195">
        <f t="shared" si="137"/>
        <v>4.7208312970962896E-2</v>
      </c>
      <c r="I56" s="195"/>
      <c r="J56" s="59"/>
      <c r="K56" s="3"/>
      <c r="L56" s="44" t="s">
        <v>15</v>
      </c>
      <c r="M56" s="48">
        <f t="shared" ref="M56:S56" si="138">+M55/M$73</f>
        <v>4.7347261191885051E-2</v>
      </c>
      <c r="N56" s="48">
        <f t="shared" si="138"/>
        <v>4.6807754742657193E-2</v>
      </c>
      <c r="O56" s="48">
        <f t="shared" si="138"/>
        <v>4.1215302263711409E-2</v>
      </c>
      <c r="P56" s="48">
        <f t="shared" si="138"/>
        <v>3.4111130608931763E-2</v>
      </c>
      <c r="Q56" s="48">
        <f t="shared" si="138"/>
        <v>3.0509216004482597E-2</v>
      </c>
      <c r="R56" s="48">
        <f t="shared" si="138"/>
        <v>3.3723460853321591E-2</v>
      </c>
      <c r="S56" s="195">
        <f t="shared" si="138"/>
        <v>4.474434107680151E-2</v>
      </c>
      <c r="T56" s="193">
        <f t="shared" ref="T56" si="139">+T55/T$73</f>
        <v>4.594929230417772E-2</v>
      </c>
      <c r="U56" s="72"/>
      <c r="V56" s="76"/>
    </row>
    <row r="57" spans="1:22" ht="26.25" thickBot="1" x14ac:dyDescent="0.3">
      <c r="A57" s="60" t="s">
        <v>12</v>
      </c>
      <c r="B57" s="202"/>
      <c r="C57" s="62">
        <f>+C55/B55-1</f>
        <v>-0.13253017006930612</v>
      </c>
      <c r="D57" s="62">
        <f t="shared" ref="D57" si="140">+D55/C55-1</f>
        <v>-0.18847564554551977</v>
      </c>
      <c r="E57" s="62">
        <f t="shared" ref="E57" si="141">+E55/D55-1</f>
        <v>-6.8595371234766889E-2</v>
      </c>
      <c r="F57" s="62">
        <f t="shared" ref="F57:H57" si="142">+F55/E55-1</f>
        <v>-0.144243684150136</v>
      </c>
      <c r="G57" s="62">
        <f t="shared" si="142"/>
        <v>0.35830677982143455</v>
      </c>
      <c r="H57" s="196">
        <f t="shared" si="142"/>
        <v>0.13418535916895546</v>
      </c>
      <c r="I57" s="196"/>
      <c r="J57" s="63"/>
      <c r="L57" s="45" t="s">
        <v>12</v>
      </c>
      <c r="M57" s="49"/>
      <c r="N57" s="50">
        <f>+N55/M55-1</f>
        <v>-8.3565324169995403E-2</v>
      </c>
      <c r="O57" s="50">
        <f t="shared" ref="O57" si="143">+O55/N55-1</f>
        <v>-0.15994224858142359</v>
      </c>
      <c r="P57" s="50">
        <f t="shared" ref="P57" si="144">+P55/O55-1</f>
        <v>-0.18727237666869578</v>
      </c>
      <c r="Q57" s="50">
        <f t="shared" ref="Q57" si="145">+Q55/P55-1</f>
        <v>-3.8583370662150784E-2</v>
      </c>
      <c r="R57" s="50">
        <f t="shared" ref="R57" si="146">+R55/Q55-1</f>
        <v>6.3211167634340537E-2</v>
      </c>
      <c r="S57" s="196">
        <f t="shared" ref="S57:T57" si="147">+S55/R55-1</f>
        <v>0.26504161851909491</v>
      </c>
      <c r="T57" s="192">
        <f t="shared" si="147"/>
        <v>-3.9184360814204289E-2</v>
      </c>
      <c r="U57" s="73"/>
      <c r="V57" s="52"/>
    </row>
    <row r="58" spans="1:22" ht="13.5" thickBot="1" x14ac:dyDescent="0.3"/>
    <row r="59" spans="1:22" ht="13.5" thickBot="1" x14ac:dyDescent="0.3">
      <c r="A59" s="277" t="s">
        <v>232</v>
      </c>
      <c r="B59" s="278"/>
      <c r="C59" s="278"/>
      <c r="D59" s="278"/>
      <c r="E59" s="278"/>
      <c r="F59" s="278"/>
      <c r="G59" s="278"/>
      <c r="H59" s="278"/>
      <c r="I59" s="278"/>
      <c r="J59" s="279"/>
      <c r="L59" s="277" t="s">
        <v>233</v>
      </c>
      <c r="M59" s="278"/>
      <c r="N59" s="278"/>
      <c r="O59" s="278"/>
      <c r="P59" s="278"/>
      <c r="Q59" s="278"/>
      <c r="R59" s="278"/>
      <c r="S59" s="278"/>
      <c r="T59" s="278"/>
      <c r="U59" s="278"/>
      <c r="V59" s="279"/>
    </row>
    <row r="60" spans="1:22" ht="38.25" x14ac:dyDescent="0.25">
      <c r="A60" s="38"/>
      <c r="B60" s="197">
        <v>2016</v>
      </c>
      <c r="C60" s="39">
        <f>+B60+1</f>
        <v>2017</v>
      </c>
      <c r="D60" s="39">
        <f t="shared" ref="D60:G60" si="148">+C60+1</f>
        <v>2018</v>
      </c>
      <c r="E60" s="39">
        <f t="shared" si="148"/>
        <v>2019</v>
      </c>
      <c r="F60" s="39">
        <f t="shared" si="148"/>
        <v>2020</v>
      </c>
      <c r="G60" s="39">
        <f t="shared" si="148"/>
        <v>2021</v>
      </c>
      <c r="H60" s="198">
        <f>+H42</f>
        <v>2022</v>
      </c>
      <c r="I60" s="198">
        <v>2023</v>
      </c>
      <c r="J60" s="41" t="s">
        <v>16</v>
      </c>
      <c r="L60" s="65"/>
      <c r="M60" s="64">
        <v>2016</v>
      </c>
      <c r="N60" s="64">
        <f>+M60+1</f>
        <v>2017</v>
      </c>
      <c r="O60" s="64">
        <f t="shared" ref="O60" si="149">+N60+1</f>
        <v>2018</v>
      </c>
      <c r="P60" s="64">
        <f t="shared" ref="P60" si="150">+O60+1</f>
        <v>2019</v>
      </c>
      <c r="Q60" s="64">
        <f t="shared" ref="Q60" si="151">+P60+1</f>
        <v>2020</v>
      </c>
      <c r="R60" s="64">
        <f t="shared" ref="R60" si="152">+Q60+1</f>
        <v>2021</v>
      </c>
      <c r="S60" s="198">
        <f t="shared" ref="S60" si="153">+R60+1</f>
        <v>2022</v>
      </c>
      <c r="T60" s="40">
        <v>2023</v>
      </c>
      <c r="U60" s="77" t="s">
        <v>16</v>
      </c>
      <c r="V60" s="74" t="s">
        <v>21</v>
      </c>
    </row>
    <row r="61" spans="1:22" x14ac:dyDescent="0.25">
      <c r="A61" s="42" t="s">
        <v>10</v>
      </c>
      <c r="B61" s="199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7">
        <f>+'[1]1.CONSUMO ARGENTINA POR TIPO '!H389/10000</f>
        <v>57.266399999999997</v>
      </c>
      <c r="I61" s="67">
        <f>+'[1]1.CONSUMO ARGENTINA POR TIPO '!H401/10000</f>
        <v>54.833300000000001</v>
      </c>
      <c r="J61" s="7">
        <f t="shared" ref="J61:J66" si="154">+I61/H61-1</f>
        <v>-4.2487392257938295E-2</v>
      </c>
      <c r="L61" s="42" t="s">
        <v>10</v>
      </c>
      <c r="M61" s="80">
        <f>+SUM('[1]1.CONSUMO ARGENTINA POR TIPO '!H306:H317)/10000</f>
        <v>1020.8779059999998</v>
      </c>
      <c r="N61" s="6">
        <f t="shared" ref="N61:T61" si="155">+SUM(C61)+SUM(B62:B72)</f>
        <v>932.87149999999997</v>
      </c>
      <c r="O61" s="6">
        <f t="shared" si="155"/>
        <v>893.31579999999997</v>
      </c>
      <c r="P61" s="6">
        <f t="shared" si="155"/>
        <v>840.39490000000001</v>
      </c>
      <c r="Q61" s="6">
        <f t="shared" si="155"/>
        <v>893.8569</v>
      </c>
      <c r="R61" s="6">
        <f t="shared" si="155"/>
        <v>938.60810000000004</v>
      </c>
      <c r="S61" s="67">
        <f t="shared" si="155"/>
        <v>830.15379999999993</v>
      </c>
      <c r="T61" s="37">
        <f t="shared" si="155"/>
        <v>825.07370000000014</v>
      </c>
      <c r="U61" s="78">
        <f t="shared" ref="U61:U71" si="156">+T61/S61-1</f>
        <v>-6.1194684647589703E-3</v>
      </c>
      <c r="V61" s="7">
        <f t="shared" ref="V61:V71" si="157">+POWER(T61/O61,0.2)-1</f>
        <v>-1.5767853406508436E-2</v>
      </c>
    </row>
    <row r="62" spans="1:22" x14ac:dyDescent="0.25">
      <c r="A62" s="42" t="s">
        <v>11</v>
      </c>
      <c r="B62" s="199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7">
        <f>+'[1]1.CONSUMO ARGENTINA POR TIPO '!H390/10000</f>
        <v>57.142800000000001</v>
      </c>
      <c r="I62" s="67">
        <f>+'[1]1.CONSUMO ARGENTINA POR TIPO '!H402/10000</f>
        <v>49.345799999999997</v>
      </c>
      <c r="J62" s="7">
        <f t="shared" si="154"/>
        <v>-0.13644763644763647</v>
      </c>
      <c r="L62" s="42" t="s">
        <v>11</v>
      </c>
      <c r="M62" s="80">
        <f>+SUM('[1]1.CONSUMO ARGENTINA POR TIPO '!H307:H318)/10000</f>
        <v>1017.0515859999999</v>
      </c>
      <c r="N62" s="6">
        <f t="shared" ref="N62:S62" si="158">+SUM(C61:C62)+SUM(B63:B72)</f>
        <v>923.47460000000012</v>
      </c>
      <c r="O62" s="6">
        <f t="shared" si="158"/>
        <v>892.93700000000001</v>
      </c>
      <c r="P62" s="6">
        <f t="shared" si="158"/>
        <v>842.95449999999994</v>
      </c>
      <c r="Q62" s="6">
        <f t="shared" si="158"/>
        <v>898.68409999999994</v>
      </c>
      <c r="R62" s="6">
        <f t="shared" si="158"/>
        <v>932.46149999999989</v>
      </c>
      <c r="S62" s="67">
        <f t="shared" si="158"/>
        <v>829.73939999999993</v>
      </c>
      <c r="T62" s="37">
        <f t="shared" ref="T62" si="159">+SUM(I61:I62)+SUM(H63:H72)</f>
        <v>817.27670000000012</v>
      </c>
      <c r="U62" s="78">
        <f t="shared" si="156"/>
        <v>-1.502001712826917E-2</v>
      </c>
      <c r="V62" s="7">
        <f t="shared" si="157"/>
        <v>-1.7551803475689964E-2</v>
      </c>
    </row>
    <row r="63" spans="1:22" x14ac:dyDescent="0.25">
      <c r="A63" s="42" t="s">
        <v>0</v>
      </c>
      <c r="B63" s="199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7">
        <f>+'[1]1.CONSUMO ARGENTINA POR TIPO '!H391/10000</f>
        <v>71.907300000000006</v>
      </c>
      <c r="I63" s="67">
        <f>+'[1]1.CONSUMO ARGENTINA POR TIPO '!H403/10000</f>
        <v>56.851199999999999</v>
      </c>
      <c r="J63" s="7">
        <f t="shared" si="154"/>
        <v>-0.20938207942726272</v>
      </c>
      <c r="L63" s="42" t="s">
        <v>0</v>
      </c>
      <c r="M63" s="80">
        <f>+SUM('[1]1.CONSUMO ARGENTINA POR TIPO '!H308:H319)/10000</f>
        <v>1012.026923</v>
      </c>
      <c r="N63" s="6">
        <f t="shared" ref="N63:S63" si="160">+SUM(C61:C63)+SUM(B64:B72)</f>
        <v>918.15149999999994</v>
      </c>
      <c r="O63" s="6">
        <f t="shared" si="160"/>
        <v>891.11159999999995</v>
      </c>
      <c r="P63" s="6">
        <f t="shared" si="160"/>
        <v>841.53099999999995</v>
      </c>
      <c r="Q63" s="6">
        <f t="shared" si="160"/>
        <v>895.24649999999997</v>
      </c>
      <c r="R63" s="6">
        <f t="shared" si="160"/>
        <v>925.15620000000001</v>
      </c>
      <c r="S63" s="67">
        <f t="shared" si="160"/>
        <v>845.11109999999996</v>
      </c>
      <c r="T63" s="37">
        <f t="shared" ref="T63" si="161">+SUM(I61:I63)+SUM(H64:H72)</f>
        <v>802.2206000000001</v>
      </c>
      <c r="U63" s="78">
        <f t="shared" si="156"/>
        <v>-5.0751315418765541E-2</v>
      </c>
      <c r="V63" s="7">
        <f t="shared" si="157"/>
        <v>-2.0797885639416758E-2</v>
      </c>
    </row>
    <row r="64" spans="1:22" x14ac:dyDescent="0.25">
      <c r="A64" s="42" t="s">
        <v>1</v>
      </c>
      <c r="B64" s="199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7">
        <f>+'[1]1.CONSUMO ARGENTINA POR TIPO '!H392/10000</f>
        <v>64.518900000000002</v>
      </c>
      <c r="I64" s="67">
        <f>+'[1]1.CONSUMO ARGENTINA POR TIPO '!H404/10000</f>
        <v>60.3217</v>
      </c>
      <c r="J64" s="7">
        <f t="shared" si="154"/>
        <v>-6.5053805939034981E-2</v>
      </c>
      <c r="L64" s="42" t="s">
        <v>1</v>
      </c>
      <c r="M64" s="80">
        <f>+SUM('[1]1.CONSUMO ARGENTINA POR TIPO '!H309:H320)/10000</f>
        <v>1008.616551</v>
      </c>
      <c r="N64" s="6">
        <f t="shared" ref="N64:S64" si="162">+SUM(C61:C64)+SUM(B65:B72)</f>
        <v>904.81209999999987</v>
      </c>
      <c r="O64" s="6">
        <f t="shared" si="162"/>
        <v>889.66149999999993</v>
      </c>
      <c r="P64" s="6">
        <f t="shared" si="162"/>
        <v>841.82469999999989</v>
      </c>
      <c r="Q64" s="6">
        <f t="shared" si="162"/>
        <v>896.96340000000009</v>
      </c>
      <c r="R64" s="6">
        <f t="shared" si="162"/>
        <v>920.71730000000002</v>
      </c>
      <c r="S64" s="67">
        <f t="shared" si="162"/>
        <v>846.21069999999997</v>
      </c>
      <c r="T64" s="37">
        <f t="shared" ref="T64" si="163">+SUM(I61:I64)+SUM(H65:H72)</f>
        <v>798.02339999999992</v>
      </c>
      <c r="U64" s="78">
        <f t="shared" si="156"/>
        <v>-5.6944801099773401E-2</v>
      </c>
      <c r="V64" s="7">
        <f t="shared" si="157"/>
        <v>-2.1506002539515068E-2</v>
      </c>
    </row>
    <row r="65" spans="1:22" x14ac:dyDescent="0.25">
      <c r="A65" s="42" t="s">
        <v>2</v>
      </c>
      <c r="B65" s="199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7">
        <f>+'[1]1.CONSUMO ARGENTINA POR TIPO '!H393/10000</f>
        <v>65.383799999999994</v>
      </c>
      <c r="I65" s="67">
        <f>+'[1]1.CONSUMO ARGENTINA POR TIPO '!H405/10000</f>
        <v>62.209299999999999</v>
      </c>
      <c r="J65" s="7">
        <f t="shared" si="154"/>
        <v>-4.8551781939868865E-2</v>
      </c>
      <c r="L65" s="42" t="s">
        <v>2</v>
      </c>
      <c r="M65" s="80">
        <f>+SUM('[1]1.CONSUMO ARGENTINA POR TIPO '!H310:H321)/10000</f>
        <v>1001.8343880000001</v>
      </c>
      <c r="N65" s="6">
        <f t="shared" ref="N65:S65" si="164">+SUM(C61:C65)+SUM(B66:B72)</f>
        <v>909.51599999999985</v>
      </c>
      <c r="O65" s="6">
        <f t="shared" si="164"/>
        <v>883.15359999999998</v>
      </c>
      <c r="P65" s="6">
        <f t="shared" si="164"/>
        <v>848.56669999999997</v>
      </c>
      <c r="Q65" s="6">
        <f t="shared" si="164"/>
        <v>894.92180000000008</v>
      </c>
      <c r="R65" s="6">
        <f t="shared" si="164"/>
        <v>900.47329999999999</v>
      </c>
      <c r="S65" s="67">
        <f t="shared" si="164"/>
        <v>851.22109999999998</v>
      </c>
      <c r="T65" s="37">
        <f t="shared" ref="T65" si="165">+SUM(I61:I65)+SUM(H66:H72)</f>
        <v>794.84889999999996</v>
      </c>
      <c r="U65" s="78">
        <f t="shared" si="156"/>
        <v>-6.6225097098744357E-2</v>
      </c>
      <c r="V65" s="7">
        <f t="shared" si="157"/>
        <v>-2.0849011276821816E-2</v>
      </c>
    </row>
    <row r="66" spans="1:22" x14ac:dyDescent="0.25">
      <c r="A66" s="42" t="s">
        <v>3</v>
      </c>
      <c r="B66" s="199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7">
        <f>+'[1]1.CONSUMO ARGENTINA POR TIPO '!H394/10000</f>
        <v>70.5976</v>
      </c>
      <c r="I66" s="67">
        <f>+'[1]1.CONSUMO ARGENTINA POR TIPO '!H406/10000</f>
        <v>63.563800000000001</v>
      </c>
      <c r="J66" s="7">
        <f t="shared" si="154"/>
        <v>-9.9632282117239068E-2</v>
      </c>
      <c r="L66" s="42" t="s">
        <v>3</v>
      </c>
      <c r="M66" s="80">
        <f>+SUM('[1]1.CONSUMO ARGENTINA POR TIPO '!H311:H322)/10000</f>
        <v>980.76753200000007</v>
      </c>
      <c r="N66" s="6">
        <f t="shared" ref="N66:S66" si="166">+SUM(C61:C66)+SUM(B67:B72)</f>
        <v>919.3119999999999</v>
      </c>
      <c r="O66" s="6">
        <f t="shared" si="166"/>
        <v>876.09320000000002</v>
      </c>
      <c r="P66" s="6">
        <f t="shared" si="166"/>
        <v>843.61899999999991</v>
      </c>
      <c r="Q66" s="6">
        <f t="shared" si="166"/>
        <v>913.60750000000007</v>
      </c>
      <c r="R66" s="6">
        <f t="shared" si="166"/>
        <v>890.14640000000009</v>
      </c>
      <c r="S66" s="67">
        <f t="shared" si="166"/>
        <v>840.55750000000012</v>
      </c>
      <c r="T66" s="37">
        <f t="shared" ref="T66" si="167">+SUM(I61:I66)+SUM(H67:H72)</f>
        <v>787.81510000000003</v>
      </c>
      <c r="U66" s="78">
        <f t="shared" si="156"/>
        <v>-6.2746926890783872E-2</v>
      </c>
      <c r="V66" s="7">
        <f t="shared" si="157"/>
        <v>-2.1017793762159287E-2</v>
      </c>
    </row>
    <row r="67" spans="1:22" x14ac:dyDescent="0.25">
      <c r="A67" s="42" t="s">
        <v>4</v>
      </c>
      <c r="B67" s="199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7">
        <f>+'[1]1.CONSUMO ARGENTINA POR TIPO '!H395/10000</f>
        <v>78.757800000000003</v>
      </c>
      <c r="I67" s="67">
        <f>+'[1]1.CONSUMO ARGENTINA POR TIPO '!H407/10000</f>
        <v>70.137200000000007</v>
      </c>
      <c r="J67" s="7">
        <f t="shared" ref="J67" si="168">+I67/H67-1</f>
        <v>-0.1094570950432846</v>
      </c>
      <c r="L67" s="42" t="s">
        <v>4</v>
      </c>
      <c r="M67" s="80">
        <f>+SUM('[1]1.CONSUMO ARGENTINA POR TIPO '!H312:H323)/10000</f>
        <v>967.51244499999996</v>
      </c>
      <c r="N67" s="6">
        <f t="shared" ref="N67:S67" si="169">+SUM(C61:C67)+SUM(B68:B72)</f>
        <v>921.2346</v>
      </c>
      <c r="O67" s="6">
        <f t="shared" si="169"/>
        <v>871.11079999999993</v>
      </c>
      <c r="P67" s="6">
        <f t="shared" si="169"/>
        <v>847.25559999999996</v>
      </c>
      <c r="Q67" s="6">
        <f t="shared" si="169"/>
        <v>931.34730000000002</v>
      </c>
      <c r="R67" s="6">
        <f t="shared" si="169"/>
        <v>870.0077</v>
      </c>
      <c r="S67" s="67">
        <f t="shared" si="169"/>
        <v>841.20659999999998</v>
      </c>
      <c r="T67" s="37">
        <f t="shared" ref="T67" si="170">+SUM(I61:I67)+SUM(H68:H72)</f>
        <v>779.19450000000006</v>
      </c>
      <c r="U67" s="78">
        <f t="shared" si="156"/>
        <v>-7.3718037875594278E-2</v>
      </c>
      <c r="V67" s="7">
        <f t="shared" si="157"/>
        <v>-2.2054852593543672E-2</v>
      </c>
    </row>
    <row r="68" spans="1:22" x14ac:dyDescent="0.25">
      <c r="A68" s="42" t="s">
        <v>5</v>
      </c>
      <c r="B68" s="199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7">
        <f>+'[1]1.CONSUMO ARGENTINA POR TIPO '!H396/10000</f>
        <v>84.063999999999993</v>
      </c>
      <c r="I68" s="67">
        <f>+'[1]1.CONSUMO ARGENTINA POR TIPO '!H408/10000</f>
        <v>76.239000000000004</v>
      </c>
      <c r="J68" s="7">
        <f t="shared" ref="J68" si="171">+I68/H68-1</f>
        <v>-9.3083840883136482E-2</v>
      </c>
      <c r="L68" s="42" t="s">
        <v>5</v>
      </c>
      <c r="M68" s="80">
        <f>+SUM('[1]1.CONSUMO ARGENTINA POR TIPO '!H313:H324)/10000</f>
        <v>972.14110099999994</v>
      </c>
      <c r="N68" s="6">
        <f t="shared" ref="N68:S68" si="172">+SUM(C61:C68)+SUM(B69:B72)</f>
        <v>914.32950000000005</v>
      </c>
      <c r="O68" s="6">
        <f t="shared" si="172"/>
        <v>866.58549999999991</v>
      </c>
      <c r="P68" s="6">
        <f t="shared" si="172"/>
        <v>852.86860000000001</v>
      </c>
      <c r="Q68" s="6">
        <f t="shared" si="172"/>
        <v>932.54430000000002</v>
      </c>
      <c r="R68" s="6">
        <f t="shared" si="172"/>
        <v>863.71550000000002</v>
      </c>
      <c r="S68" s="67">
        <f t="shared" si="172"/>
        <v>845.88930000000005</v>
      </c>
      <c r="T68" s="37">
        <f t="shared" ref="T68" si="173">+SUM(I61:I68)+SUM(H69:H72)</f>
        <v>771.36950000000002</v>
      </c>
      <c r="U68" s="78">
        <f t="shared" si="156"/>
        <v>-8.8096397483689692E-2</v>
      </c>
      <c r="V68" s="7">
        <f t="shared" si="157"/>
        <v>-2.3009796509986025E-2</v>
      </c>
    </row>
    <row r="69" spans="1:22" x14ac:dyDescent="0.25">
      <c r="A69" s="42" t="s">
        <v>6</v>
      </c>
      <c r="B69" s="199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7">
        <f>+'[1]1.CONSUMO ARGENTINA POR TIPO '!H397/10000</f>
        <v>77.682400000000001</v>
      </c>
      <c r="I69" s="67">
        <f>+'[1]1.CONSUMO ARGENTINA POR TIPO '!H409/10000</f>
        <v>70.4482</v>
      </c>
      <c r="J69" s="7">
        <f t="shared" ref="J69" si="174">+I69/H69-1</f>
        <v>-9.3125341132611728E-2</v>
      </c>
      <c r="L69" s="42" t="s">
        <v>6</v>
      </c>
      <c r="M69" s="80">
        <f>+SUM('[1]1.CONSUMO ARGENTINA POR TIPO '!H314:H325)/10000</f>
        <v>972.76155700000004</v>
      </c>
      <c r="N69" s="6">
        <f t="shared" ref="N69:S69" si="175">+SUM(C61:C69)+SUM(B70:B72)</f>
        <v>907.47389999999996</v>
      </c>
      <c r="O69" s="6">
        <f t="shared" si="175"/>
        <v>855.03329999999994</v>
      </c>
      <c r="P69" s="6">
        <f t="shared" si="175"/>
        <v>859.33539999999994</v>
      </c>
      <c r="Q69" s="6">
        <f t="shared" si="175"/>
        <v>940.55520000000001</v>
      </c>
      <c r="R69" s="6">
        <f t="shared" si="175"/>
        <v>850.10829999999999</v>
      </c>
      <c r="S69" s="67">
        <f t="shared" si="175"/>
        <v>850.1400000000001</v>
      </c>
      <c r="T69" s="37">
        <f t="shared" ref="T69" si="176">+SUM(I61:I69)+SUM(H70:H72)</f>
        <v>764.13530000000014</v>
      </c>
      <c r="U69" s="78">
        <f t="shared" si="156"/>
        <v>-0.10116533747382783</v>
      </c>
      <c r="V69" s="7">
        <f t="shared" si="157"/>
        <v>-2.2228336943418525E-2</v>
      </c>
    </row>
    <row r="70" spans="1:22" x14ac:dyDescent="0.25">
      <c r="A70" s="42" t="s">
        <v>7</v>
      </c>
      <c r="B70" s="199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7">
        <f>+'[1]1.CONSUMO ARGENTINA POR TIPO '!H398/10000</f>
        <v>75.833600000000004</v>
      </c>
      <c r="I70" s="67">
        <f>+'[1]1.CONSUMO ARGENTINA POR TIPO '!H410/10000</f>
        <v>75.9893</v>
      </c>
      <c r="J70" s="7">
        <f t="shared" ref="J70" si="177">+I70/H70-1</f>
        <v>2.0531795932146046E-3</v>
      </c>
      <c r="L70" s="42" t="s">
        <v>7</v>
      </c>
      <c r="M70" s="80">
        <f>+SUM('[1]1.CONSUMO ARGENTINA POR TIPO '!H315:H326)/10000</f>
        <v>961.08738100000005</v>
      </c>
      <c r="N70" s="6">
        <f t="shared" ref="N70:S70" si="178">+SUM(C61:C70)+SUM(B71:B72)</f>
        <v>902.39879999999994</v>
      </c>
      <c r="O70" s="6">
        <f t="shared" si="178"/>
        <v>847.17489999999998</v>
      </c>
      <c r="P70" s="6">
        <f t="shared" si="178"/>
        <v>871.19799999999987</v>
      </c>
      <c r="Q70" s="6">
        <f t="shared" si="178"/>
        <v>942.16830000000004</v>
      </c>
      <c r="R70" s="6">
        <f t="shared" si="178"/>
        <v>835.22040000000004</v>
      </c>
      <c r="S70" s="67">
        <f t="shared" si="178"/>
        <v>857.18490000000008</v>
      </c>
      <c r="T70" s="37">
        <f t="shared" ref="T70" si="179">+SUM(I61:I70)+SUM(H71:H72)</f>
        <v>764.29100000000005</v>
      </c>
      <c r="U70" s="78">
        <f t="shared" si="156"/>
        <v>-0.10837090107396896</v>
      </c>
      <c r="V70" s="7">
        <f t="shared" si="157"/>
        <v>-2.0381150477391419E-2</v>
      </c>
    </row>
    <row r="71" spans="1:22" x14ac:dyDescent="0.25">
      <c r="A71" s="42" t="s">
        <v>8</v>
      </c>
      <c r="B71" s="199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7">
        <f>+'[1]1.CONSUMO ARGENTINA POR TIPO '!H399/10000</f>
        <v>67.032499999999999</v>
      </c>
      <c r="I71" s="67">
        <f>+'[1]1.CONSUMO ARGENTINA POR TIPO '!H411/10000</f>
        <v>69.153000000000006</v>
      </c>
      <c r="J71" s="7">
        <f t="shared" ref="J71" si="180">+I71/H71-1</f>
        <v>3.1633908924775467E-2</v>
      </c>
      <c r="L71" s="42" t="s">
        <v>8</v>
      </c>
      <c r="M71" s="80">
        <f>+SUM('[1]1.CONSUMO ARGENTINA POR TIPO '!H316:H327)/10000</f>
        <v>952.13688100000002</v>
      </c>
      <c r="N71" s="6">
        <f t="shared" ref="N71:S71" si="181">+SUM(C61:C71)+SUM(B72)</f>
        <v>900.3282999999999</v>
      </c>
      <c r="O71" s="6">
        <f t="shared" si="181"/>
        <v>837.57490000000007</v>
      </c>
      <c r="P71" s="6">
        <f t="shared" si="181"/>
        <v>880.46949999999993</v>
      </c>
      <c r="Q71" s="6">
        <f t="shared" si="181"/>
        <v>940.7555000000001</v>
      </c>
      <c r="R71" s="6">
        <f t="shared" si="181"/>
        <v>838.62630000000001</v>
      </c>
      <c r="S71" s="67">
        <f t="shared" si="181"/>
        <v>844.85110000000009</v>
      </c>
      <c r="T71" s="37">
        <f t="shared" ref="T71" si="182">+SUM(I61:I71)+SUM(H72)</f>
        <v>766.41150000000005</v>
      </c>
      <c r="U71" s="78">
        <f t="shared" si="156"/>
        <v>-9.2844289366493138E-2</v>
      </c>
      <c r="V71" s="7">
        <f t="shared" si="157"/>
        <v>-1.7601542922156654E-2</v>
      </c>
    </row>
    <row r="72" spans="1:22" x14ac:dyDescent="0.25">
      <c r="A72" s="42" t="s">
        <v>9</v>
      </c>
      <c r="B72" s="199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7">
        <f>+'[1]1.CONSUMO ARGENTINA POR TIPO '!H400/10000</f>
        <v>57.319699999999997</v>
      </c>
      <c r="I72" s="67"/>
      <c r="J72" s="7"/>
      <c r="L72" s="42" t="s">
        <v>9</v>
      </c>
      <c r="M72" s="80">
        <f>+SUM('[1]1.CONSUMO ARGENTINA POR TIPO '!H317:H328)/10000</f>
        <v>941.63800000000003</v>
      </c>
      <c r="N72" s="6">
        <f t="shared" ref="N72:S72" si="183">+SUM(C61:C72)</f>
        <v>892.50299999999993</v>
      </c>
      <c r="O72" s="6">
        <f t="shared" si="183"/>
        <v>839.60210000000006</v>
      </c>
      <c r="P72" s="6">
        <f t="shared" si="183"/>
        <v>885.25929999999994</v>
      </c>
      <c r="Q72" s="6">
        <f t="shared" si="183"/>
        <v>942.96580000000006</v>
      </c>
      <c r="R72" s="6">
        <f t="shared" si="183"/>
        <v>838.09540000000004</v>
      </c>
      <c r="S72" s="67">
        <f t="shared" si="183"/>
        <v>827.50680000000011</v>
      </c>
      <c r="T72" s="37"/>
      <c r="U72" s="78"/>
      <c r="V72" s="7"/>
    </row>
    <row r="73" spans="1:22" ht="25.5" x14ac:dyDescent="0.25">
      <c r="A73" s="53" t="s">
        <v>13</v>
      </c>
      <c r="B73" s="200">
        <f>SUM(B61:B72)</f>
        <v>941.63799999999992</v>
      </c>
      <c r="C73" s="54">
        <f t="shared" ref="C73" si="184">SUM(C61:C72)</f>
        <v>892.50299999999993</v>
      </c>
      <c r="D73" s="54">
        <f t="shared" ref="D73" si="185">SUM(D61:D72)</f>
        <v>839.60210000000006</v>
      </c>
      <c r="E73" s="54">
        <f t="shared" ref="E73" si="186">SUM(E61:E72)</f>
        <v>885.25929999999994</v>
      </c>
      <c r="F73" s="54">
        <f t="shared" ref="F73:H73" si="187">SUM(F61:F72)</f>
        <v>942.96580000000006</v>
      </c>
      <c r="G73" s="54">
        <f t="shared" si="187"/>
        <v>838.09540000000004</v>
      </c>
      <c r="H73" s="191">
        <f t="shared" si="187"/>
        <v>827.50680000000011</v>
      </c>
      <c r="I73" s="191"/>
      <c r="J73" s="170"/>
      <c r="K73" s="3"/>
      <c r="L73" s="43" t="s">
        <v>14</v>
      </c>
      <c r="M73" s="46">
        <f>+AVERAGE(M61:M72)</f>
        <v>984.03768758333342</v>
      </c>
      <c r="N73" s="46">
        <f>+AVERAGE(N61:N72)</f>
        <v>912.20048333333318</v>
      </c>
      <c r="O73" s="46">
        <f t="shared" ref="O73:S73" si="188">+AVERAGE(O61:O72)</f>
        <v>870.27951666666661</v>
      </c>
      <c r="P73" s="46">
        <f t="shared" si="188"/>
        <v>854.60643333333326</v>
      </c>
      <c r="Q73" s="46">
        <f t="shared" si="188"/>
        <v>918.63471666666658</v>
      </c>
      <c r="R73" s="46">
        <f t="shared" si="188"/>
        <v>883.61136666666664</v>
      </c>
      <c r="S73" s="237">
        <f t="shared" si="188"/>
        <v>842.48102500000005</v>
      </c>
      <c r="T73" s="203">
        <f t="shared" ref="T73" si="189">+AVERAGE(T61:T72)</f>
        <v>788.24183636363637</v>
      </c>
      <c r="U73" s="79"/>
      <c r="V73" s="75"/>
    </row>
    <row r="74" spans="1:22" ht="26.25" thickBot="1" x14ac:dyDescent="0.3">
      <c r="A74" s="60" t="s">
        <v>12</v>
      </c>
      <c r="B74" s="61"/>
      <c r="C74" s="62">
        <f>+C73/B73-1</f>
        <v>-5.2180349561083972E-2</v>
      </c>
      <c r="D74" s="62">
        <f t="shared" ref="D74" si="190">+D73/C73-1</f>
        <v>-5.9272517851480466E-2</v>
      </c>
      <c r="E74" s="62">
        <f t="shared" ref="E74" si="191">+E73/D73-1</f>
        <v>5.4379568607558104E-2</v>
      </c>
      <c r="F74" s="62">
        <f t="shared" ref="F74" si="192">+F73/E73-1</f>
        <v>6.5185985620258569E-2</v>
      </c>
      <c r="G74" s="62">
        <f t="shared" ref="G74" si="193">+G73/F73-1</f>
        <v>-0.1112133653203542</v>
      </c>
      <c r="H74" s="196">
        <f t="shared" ref="H74" si="194">+H73/G73-1</f>
        <v>-1.2634122559317174E-2</v>
      </c>
      <c r="I74" s="196"/>
      <c r="J74" s="63"/>
      <c r="L74" s="45" t="s">
        <v>12</v>
      </c>
      <c r="M74" s="49"/>
      <c r="N74" s="50">
        <f>+N73/M73-1</f>
        <v>-7.300249284803606E-2</v>
      </c>
      <c r="O74" s="50">
        <f t="shared" ref="O74" si="195">+O73/N73-1</f>
        <v>-4.5955869825326512E-2</v>
      </c>
      <c r="P74" s="50">
        <f t="shared" ref="P74" si="196">+P73/O73-1</f>
        <v>-1.800925223813632E-2</v>
      </c>
      <c r="Q74" s="50">
        <f t="shared" ref="Q74" si="197">+Q73/P73-1</f>
        <v>7.4921368288318968E-2</v>
      </c>
      <c r="R74" s="50">
        <f t="shared" ref="R74" si="198">+R73/Q73-1</f>
        <v>-3.8125436982269445E-2</v>
      </c>
      <c r="S74" s="196">
        <f t="shared" ref="S74:T74" si="199">+S73/R73-1</f>
        <v>-4.6547999740911616E-2</v>
      </c>
      <c r="T74" s="192">
        <f t="shared" si="199"/>
        <v>-6.4380308905311767E-2</v>
      </c>
      <c r="U74" s="73"/>
      <c r="V74" s="52"/>
    </row>
  </sheetData>
  <mergeCells count="11">
    <mergeCell ref="A1:V1"/>
    <mergeCell ref="A2:V2"/>
    <mergeCell ref="A3:V3"/>
    <mergeCell ref="A5:J5"/>
    <mergeCell ref="L5:V5"/>
    <mergeCell ref="A23:J23"/>
    <mergeCell ref="L23:V23"/>
    <mergeCell ref="A41:J41"/>
    <mergeCell ref="L41:V41"/>
    <mergeCell ref="A59:J59"/>
    <mergeCell ref="L59:V59"/>
  </mergeCells>
  <phoneticPr fontId="2" type="noConversion"/>
  <hyperlinks>
    <hyperlink ref="X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92"/>
  <sheetViews>
    <sheetView workbookViewId="0">
      <selection activeCell="AB74" sqref="AB74"/>
    </sheetView>
  </sheetViews>
  <sheetFormatPr baseColWidth="10" defaultRowHeight="15" x14ac:dyDescent="0.25"/>
  <cols>
    <col min="1" max="1" width="11.85546875" style="1" customWidth="1"/>
    <col min="2" max="9" width="8.42578125" style="1" customWidth="1"/>
    <col min="10" max="10" width="8.5703125" style="1" customWidth="1"/>
    <col min="11" max="11" width="5" style="1" customWidth="1"/>
    <col min="12" max="12" width="10.5703125" style="1" customWidth="1"/>
    <col min="13" max="21" width="8.42578125" style="1" customWidth="1"/>
    <col min="22" max="22" width="9.5703125" style="1" customWidth="1"/>
    <col min="23" max="23" width="11.42578125" style="1"/>
    <col min="24" max="24" width="14.42578125" style="1" bestFit="1" customWidth="1"/>
    <col min="25" max="16384" width="11.42578125" style="1"/>
  </cols>
  <sheetData>
    <row r="1" spans="1:24" ht="15.75" x14ac:dyDescent="0.25">
      <c r="A1" s="280" t="s">
        <v>17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20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4" ht="15.75" thickBot="1" x14ac:dyDescent="0.3">
      <c r="A5" s="274" t="s">
        <v>234</v>
      </c>
      <c r="B5" s="275"/>
      <c r="C5" s="275"/>
      <c r="D5" s="275"/>
      <c r="E5" s="275"/>
      <c r="F5" s="275"/>
      <c r="G5" s="275"/>
      <c r="H5" s="275"/>
      <c r="I5" s="275"/>
      <c r="J5" s="276"/>
      <c r="K5" s="2"/>
      <c r="L5" s="274" t="s">
        <v>235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197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R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198">
        <v>2022</v>
      </c>
      <c r="T6" s="40"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199">
        <f>+'[1]2.CONSUMO ARGENTINA POR ENVASE'!B317/10000</f>
        <v>2.464</v>
      </c>
      <c r="C7" s="6">
        <f>+'[1]2.CONSUMO ARGENTINA POR ENVASE'!B329/10000</f>
        <v>2.875</v>
      </c>
      <c r="D7" s="6">
        <f>+'[1]2.CONSUMO ARGENTINA POR ENVASE'!B341/10000</f>
        <v>2.5543</v>
      </c>
      <c r="E7" s="6">
        <f>+'[1]2.CONSUMO ARGENTINA POR ENVASE'!B353/10000</f>
        <v>2.5375000000000001</v>
      </c>
      <c r="F7" s="6">
        <f>+'[1]2.CONSUMO ARGENTINA POR ENVASE'!B365/10000</f>
        <v>2.5095999999999998</v>
      </c>
      <c r="G7" s="6">
        <f>+'[1]2.CONSUMO ARGENTINA POR ENVASE'!B377/10000</f>
        <v>2.4100999999999999</v>
      </c>
      <c r="H7" s="67">
        <f>+'[1]2.CONSUMO ARGENTINA POR ENVASE'!B389/10000</f>
        <v>2.0087999999999999</v>
      </c>
      <c r="I7" s="37">
        <f>+'[1]2.CONSUMO ARGENTINA POR ENVASE'!B401/10000</f>
        <v>2.0247000000000002</v>
      </c>
      <c r="J7" s="7">
        <f t="shared" ref="J7:J12" si="2">+I7/H7-1</f>
        <v>7.9151732377540363E-3</v>
      </c>
      <c r="K7" s="2"/>
      <c r="L7" s="42" t="s">
        <v>10</v>
      </c>
      <c r="M7" s="6">
        <f>+SUM('[1]2.CONSUMO ARGENTINA POR ENVASE'!B306:B317)/10000</f>
        <v>37.491717000000001</v>
      </c>
      <c r="N7" s="6">
        <f t="shared" ref="N7:T7" si="3">+SUM(C7)+SUM(B8:B18)</f>
        <v>38.162400000000005</v>
      </c>
      <c r="O7" s="6">
        <f t="shared" si="3"/>
        <v>35.879300000000001</v>
      </c>
      <c r="P7" s="6">
        <f t="shared" si="3"/>
        <v>32.588800000000006</v>
      </c>
      <c r="Q7" s="6">
        <f t="shared" si="3"/>
        <v>31.348400000000002</v>
      </c>
      <c r="R7" s="6">
        <f t="shared" si="3"/>
        <v>35.797199999999997</v>
      </c>
      <c r="S7" s="67">
        <f t="shared" si="3"/>
        <v>31.3767</v>
      </c>
      <c r="T7" s="37">
        <f t="shared" si="3"/>
        <v>28.782699999999998</v>
      </c>
      <c r="U7" s="78">
        <f t="shared" ref="U7:U12" si="4">+T7/S7-1</f>
        <v>-8.267281135364779E-2</v>
      </c>
      <c r="V7" s="7">
        <f t="shared" ref="V7:V12" si="5">+POWER(T7/O7,0.2)-1</f>
        <v>-4.3119919452009881E-2</v>
      </c>
    </row>
    <row r="8" spans="1:24" x14ac:dyDescent="0.25">
      <c r="A8" s="42" t="s">
        <v>11</v>
      </c>
      <c r="B8" s="199">
        <f>+'[1]2.CONSUMO ARGENTINA POR ENVASE'!B318/10000</f>
        <v>2.5537999999999998</v>
      </c>
      <c r="C8" s="6">
        <f>+'[1]2.CONSUMO ARGENTINA POR ENVASE'!B330/10000</f>
        <v>2.6433</v>
      </c>
      <c r="D8" s="6">
        <f>+'[1]2.CONSUMO ARGENTINA POR ENVASE'!B342/10000</f>
        <v>2.7027999999999999</v>
      </c>
      <c r="E8" s="6">
        <f>+'[1]2.CONSUMO ARGENTINA POR ENVASE'!B354/10000</f>
        <v>2.4641999999999999</v>
      </c>
      <c r="F8" s="6">
        <f>+'[1]2.CONSUMO ARGENTINA POR ENVASE'!B366/10000</f>
        <v>2.1316000000000002</v>
      </c>
      <c r="G8" s="6">
        <f>+'[1]2.CONSUMO ARGENTINA POR ENVASE'!B378/10000</f>
        <v>2.4041000000000001</v>
      </c>
      <c r="H8" s="67">
        <f>+'[1]2.CONSUMO ARGENTINA POR ENVASE'!B390/10000</f>
        <v>2.2406999999999999</v>
      </c>
      <c r="I8" s="37">
        <f>+'[1]2.CONSUMO ARGENTINA POR ENVASE'!B402/10000</f>
        <v>2.1116999999999999</v>
      </c>
      <c r="J8" s="7">
        <f t="shared" si="2"/>
        <v>-5.7571294684696794E-2</v>
      </c>
      <c r="K8" s="2"/>
      <c r="L8" s="42" t="s">
        <v>11</v>
      </c>
      <c r="M8" s="6">
        <f>+SUM('[1]2.CONSUMO ARGENTINA POR ENVASE'!B307:B318)/10000</f>
        <v>37.152567000000005</v>
      </c>
      <c r="N8" s="6">
        <f t="shared" ref="N8:T8" si="6">+SUM(C7:C8)+SUM(B9:B18)</f>
        <v>38.251899999999992</v>
      </c>
      <c r="O8" s="6">
        <f t="shared" si="6"/>
        <v>35.938800000000001</v>
      </c>
      <c r="P8" s="6">
        <f t="shared" si="6"/>
        <v>32.350200000000001</v>
      </c>
      <c r="Q8" s="6">
        <f t="shared" si="6"/>
        <v>31.015800000000006</v>
      </c>
      <c r="R8" s="6">
        <f t="shared" si="6"/>
        <v>36.069699999999997</v>
      </c>
      <c r="S8" s="67">
        <f t="shared" si="6"/>
        <v>31.213299999999997</v>
      </c>
      <c r="T8" s="37">
        <f t="shared" si="6"/>
        <v>28.653700000000001</v>
      </c>
      <c r="U8" s="78">
        <f t="shared" si="4"/>
        <v>-8.2003504916173475E-2</v>
      </c>
      <c r="V8" s="7">
        <f t="shared" si="5"/>
        <v>-4.4295947554361281E-2</v>
      </c>
    </row>
    <row r="9" spans="1:24" x14ac:dyDescent="0.25">
      <c r="A9" s="42" t="s">
        <v>0</v>
      </c>
      <c r="B9" s="199">
        <f>+'[1]2.CONSUMO ARGENTINA POR ENVASE'!B319/10000</f>
        <v>2.5436999999999999</v>
      </c>
      <c r="C9" s="6">
        <f>+'[1]2.CONSUMO ARGENTINA POR ENVASE'!B331/10000</f>
        <v>2.7096</v>
      </c>
      <c r="D9" s="6">
        <f>+'[1]2.CONSUMO ARGENTINA POR ENVASE'!B343/10000</f>
        <v>2.5104000000000002</v>
      </c>
      <c r="E9" s="6">
        <f>+'[1]2.CONSUMO ARGENTINA POR ENVASE'!B355/10000</f>
        <v>2.5367999999999999</v>
      </c>
      <c r="F9" s="6">
        <f>+'[1]2.CONSUMO ARGENTINA POR ENVASE'!B367/10000</f>
        <v>2.0118999999999998</v>
      </c>
      <c r="G9" s="6">
        <f>+'[1]2.CONSUMO ARGENTINA POR ENVASE'!B379/10000</f>
        <v>2.0323000000000002</v>
      </c>
      <c r="H9" s="67">
        <f>+'[1]2.CONSUMO ARGENTINA POR ENVASE'!B391/10000</f>
        <v>2.3778000000000001</v>
      </c>
      <c r="I9" s="37">
        <f>+'[1]2.CONSUMO ARGENTINA POR ENVASE'!B403/10000</f>
        <v>1.8287</v>
      </c>
      <c r="J9" s="7">
        <f t="shared" si="2"/>
        <v>-0.23092774833880059</v>
      </c>
      <c r="K9" s="2"/>
      <c r="L9" s="42" t="s">
        <v>0</v>
      </c>
      <c r="M9" s="6">
        <f>+SUM('[1]2.CONSUMO ARGENTINA POR ENVASE'!B308:B319)/10000</f>
        <v>36.727878000000004</v>
      </c>
      <c r="N9" s="6">
        <f t="shared" ref="N9:T9" si="7">+SUM(C7:C9)+SUM(B10:B18)</f>
        <v>38.4178</v>
      </c>
      <c r="O9" s="6">
        <f t="shared" si="7"/>
        <v>35.739599999999996</v>
      </c>
      <c r="P9" s="6">
        <f t="shared" si="7"/>
        <v>32.376600000000003</v>
      </c>
      <c r="Q9" s="6">
        <f t="shared" si="7"/>
        <v>30.4909</v>
      </c>
      <c r="R9" s="6">
        <f t="shared" si="7"/>
        <v>36.0901</v>
      </c>
      <c r="S9" s="67">
        <f t="shared" si="7"/>
        <v>31.558799999999998</v>
      </c>
      <c r="T9" s="37">
        <f t="shared" si="7"/>
        <v>28.104600000000001</v>
      </c>
      <c r="U9" s="78">
        <f t="shared" si="4"/>
        <v>-0.10945283090611801</v>
      </c>
      <c r="V9" s="7">
        <f t="shared" si="5"/>
        <v>-4.6928365458799082E-2</v>
      </c>
    </row>
    <row r="10" spans="1:24" x14ac:dyDescent="0.25">
      <c r="A10" s="42" t="s">
        <v>1</v>
      </c>
      <c r="B10" s="199">
        <f>+'[1]2.CONSUMO ARGENTINA POR ENVASE'!B320/10000</f>
        <v>3.1019999999999999</v>
      </c>
      <c r="C10" s="6">
        <f>+'[1]2.CONSUMO ARGENTINA POR ENVASE'!B332/10000</f>
        <v>2.758</v>
      </c>
      <c r="D10" s="6">
        <f>+'[1]2.CONSUMO ARGENTINA POR ENVASE'!B344/10000</f>
        <v>2.3117000000000001</v>
      </c>
      <c r="E10" s="6">
        <f>+'[1]2.CONSUMO ARGENTINA POR ENVASE'!B356/10000</f>
        <v>2.1261999999999999</v>
      </c>
      <c r="F10" s="6">
        <f>+'[1]2.CONSUMO ARGENTINA POR ENVASE'!B368/10000</f>
        <v>2.5306999999999999</v>
      </c>
      <c r="G10" s="6">
        <f>+'[1]2.CONSUMO ARGENTINA POR ENVASE'!B380/10000</f>
        <v>2.0514000000000001</v>
      </c>
      <c r="H10" s="67">
        <f>+'[1]2.CONSUMO ARGENTINA POR ENVASE'!B392/10000</f>
        <v>1.8907</v>
      </c>
      <c r="I10" s="37">
        <f>+'[1]2.CONSUMO ARGENTINA POR ENVASE'!B404/10000</f>
        <v>1.9298</v>
      </c>
      <c r="J10" s="7">
        <f t="shared" si="2"/>
        <v>2.0680171365102806E-2</v>
      </c>
      <c r="K10" s="2"/>
      <c r="L10" s="42" t="s">
        <v>1</v>
      </c>
      <c r="M10" s="6">
        <f>+SUM('[1]2.CONSUMO ARGENTINA POR ENVASE'!B309:B320)/10000</f>
        <v>36.675654000000002</v>
      </c>
      <c r="N10" s="6">
        <f t="shared" ref="N10:T10" si="8">+SUM(C7:C10)+SUM(B11:B18)</f>
        <v>38.073800000000006</v>
      </c>
      <c r="O10" s="6">
        <f t="shared" si="8"/>
        <v>35.293300000000002</v>
      </c>
      <c r="P10" s="6">
        <f t="shared" si="8"/>
        <v>32.191100000000006</v>
      </c>
      <c r="Q10" s="6">
        <f t="shared" si="8"/>
        <v>30.895400000000002</v>
      </c>
      <c r="R10" s="6">
        <f t="shared" si="8"/>
        <v>35.610799999999998</v>
      </c>
      <c r="S10" s="67">
        <f t="shared" si="8"/>
        <v>31.398099999999999</v>
      </c>
      <c r="T10" s="37">
        <f t="shared" si="8"/>
        <v>28.143699999999999</v>
      </c>
      <c r="U10" s="78">
        <f t="shared" si="4"/>
        <v>-0.10364958389201895</v>
      </c>
      <c r="V10" s="7">
        <f t="shared" si="5"/>
        <v>-4.4264352146091368E-2</v>
      </c>
    </row>
    <row r="11" spans="1:24" x14ac:dyDescent="0.25">
      <c r="A11" s="42" t="s">
        <v>2</v>
      </c>
      <c r="B11" s="199">
        <f>+'[1]2.CONSUMO ARGENTINA POR ENVASE'!B321/10000</f>
        <v>3.2646999999999999</v>
      </c>
      <c r="C11" s="6">
        <f>+'[1]2.CONSUMO ARGENTINA POR ENVASE'!B333/10000</f>
        <v>2.5817999999999999</v>
      </c>
      <c r="D11" s="6">
        <f>+'[1]2.CONSUMO ARGENTINA POR ENVASE'!B345/10000</f>
        <v>2.1280999999999999</v>
      </c>
      <c r="E11" s="6">
        <f>+'[1]2.CONSUMO ARGENTINA POR ENVASE'!B357/10000</f>
        <v>2.6738</v>
      </c>
      <c r="F11" s="6">
        <f>+'[1]2.CONSUMO ARGENTINA POR ENVASE'!B369/10000</f>
        <v>2.7117</v>
      </c>
      <c r="G11" s="6">
        <f>+'[1]2.CONSUMO ARGENTINA POR ENVASE'!B381/10000</f>
        <v>2.6949999999999998</v>
      </c>
      <c r="H11" s="67">
        <f>+'[1]2.CONSUMO ARGENTINA POR ENVASE'!B393/10000</f>
        <v>2.3820999999999999</v>
      </c>
      <c r="I11" s="37">
        <f>+'[1]2.CONSUMO ARGENTINA POR ENVASE'!B405/10000</f>
        <v>2.9468999999999999</v>
      </c>
      <c r="J11" s="7">
        <f t="shared" si="2"/>
        <v>0.23710171697241922</v>
      </c>
      <c r="K11" s="2"/>
      <c r="L11" s="42" t="s">
        <v>2</v>
      </c>
      <c r="M11" s="6">
        <f>+SUM('[1]2.CONSUMO ARGENTINA POR ENVASE'!B310:B321)/10000</f>
        <v>37.051636999999999</v>
      </c>
      <c r="N11" s="6">
        <f t="shared" ref="N11:T11" si="9">+SUM(C7:C11)+SUM(B12:B18)</f>
        <v>37.390899999999995</v>
      </c>
      <c r="O11" s="6">
        <f t="shared" si="9"/>
        <v>34.839599999999997</v>
      </c>
      <c r="P11" s="6">
        <f t="shared" si="9"/>
        <v>32.736800000000002</v>
      </c>
      <c r="Q11" s="6">
        <f t="shared" si="9"/>
        <v>30.933300000000003</v>
      </c>
      <c r="R11" s="6">
        <f t="shared" si="9"/>
        <v>35.594099999999997</v>
      </c>
      <c r="S11" s="67">
        <f t="shared" si="9"/>
        <v>31.0852</v>
      </c>
      <c r="T11" s="37">
        <f t="shared" si="9"/>
        <v>28.708500000000001</v>
      </c>
      <c r="U11" s="78">
        <f t="shared" si="4"/>
        <v>-7.6457606835407144E-2</v>
      </c>
      <c r="V11" s="7">
        <f t="shared" si="5"/>
        <v>-3.7972540879609884E-2</v>
      </c>
    </row>
    <row r="12" spans="1:24" x14ac:dyDescent="0.25">
      <c r="A12" s="42" t="s">
        <v>3</v>
      </c>
      <c r="B12" s="199">
        <f>+'[1]2.CONSUMO ARGENTINA POR ENVASE'!B322/10000</f>
        <v>2.6894999999999998</v>
      </c>
      <c r="C12" s="6">
        <f>+'[1]2.CONSUMO ARGENTINA POR ENVASE'!B334/10000</f>
        <v>3.0396999999999998</v>
      </c>
      <c r="D12" s="6">
        <f>+'[1]2.CONSUMO ARGENTINA POR ENVASE'!B346/10000</f>
        <v>2.6964000000000001</v>
      </c>
      <c r="E12" s="6">
        <f>+'[1]2.CONSUMO ARGENTINA POR ENVASE'!B358/10000</f>
        <v>2.6006999999999998</v>
      </c>
      <c r="F12" s="6">
        <f>+'[1]2.CONSUMO ARGENTINA POR ENVASE'!B370/10000</f>
        <v>4.1943000000000001</v>
      </c>
      <c r="G12" s="6">
        <f>+'[1]2.CONSUMO ARGENTINA POR ENVASE'!B382/10000</f>
        <v>2.6141000000000001</v>
      </c>
      <c r="H12" s="67">
        <f>+'[1]2.CONSUMO ARGENTINA POR ENVASE'!B394/10000</f>
        <v>2.3243999999999998</v>
      </c>
      <c r="I12" s="37">
        <f>+'[1]2.CONSUMO ARGENTINA POR ENVASE'!B406/10000</f>
        <v>3.3734999999999999</v>
      </c>
      <c r="J12" s="7">
        <f t="shared" si="2"/>
        <v>0.45134228187919478</v>
      </c>
      <c r="K12" s="2"/>
      <c r="L12" s="42" t="s">
        <v>3</v>
      </c>
      <c r="M12" s="6">
        <f>+SUM('[1]2.CONSUMO ARGENTINA POR ENVASE'!B311:B322)/10000</f>
        <v>36.421683999999999</v>
      </c>
      <c r="N12" s="6">
        <f t="shared" ref="N12:T12" si="10">+SUM(C7:C12)+SUM(B13:B18)</f>
        <v>37.741100000000003</v>
      </c>
      <c r="O12" s="6">
        <f t="shared" si="10"/>
        <v>34.496299999999998</v>
      </c>
      <c r="P12" s="6">
        <f t="shared" si="10"/>
        <v>32.641099999999994</v>
      </c>
      <c r="Q12" s="6">
        <f t="shared" si="10"/>
        <v>32.526899999999998</v>
      </c>
      <c r="R12" s="6">
        <f t="shared" si="10"/>
        <v>34.0139</v>
      </c>
      <c r="S12" s="67">
        <f t="shared" si="10"/>
        <v>30.795499999999997</v>
      </c>
      <c r="T12" s="37">
        <f t="shared" si="10"/>
        <v>29.7576</v>
      </c>
      <c r="U12" s="78">
        <f t="shared" si="4"/>
        <v>-3.3702976084168057E-2</v>
      </c>
      <c r="V12" s="7">
        <f t="shared" si="5"/>
        <v>-2.9121067782454713E-2</v>
      </c>
    </row>
    <row r="13" spans="1:24" x14ac:dyDescent="0.25">
      <c r="A13" s="42" t="s">
        <v>4</v>
      </c>
      <c r="B13" s="199">
        <f>+'[1]2.CONSUMO ARGENTINA POR ENVASE'!B323/10000</f>
        <v>3.2040999999999999</v>
      </c>
      <c r="C13" s="6">
        <f>+'[1]2.CONSUMO ARGENTINA POR ENVASE'!B335/10000</f>
        <v>2.9580000000000002</v>
      </c>
      <c r="D13" s="6">
        <f>+'[1]2.CONSUMO ARGENTINA POR ENVASE'!B347/10000</f>
        <v>3.4135</v>
      </c>
      <c r="E13" s="6">
        <f>+'[1]2.CONSUMO ARGENTINA POR ENVASE'!B359/10000</f>
        <v>2.8182</v>
      </c>
      <c r="F13" s="6">
        <f>+'[1]2.CONSUMO ARGENTINA POR ENVASE'!B371/10000</f>
        <v>3.3311999999999999</v>
      </c>
      <c r="G13" s="6">
        <f>+'[1]2.CONSUMO ARGENTINA POR ENVASE'!B383/10000</f>
        <v>2.8525999999999998</v>
      </c>
      <c r="H13" s="67">
        <f>+'[1]2.CONSUMO ARGENTINA POR ENVASE'!B395/10000</f>
        <v>2.5954999999999999</v>
      </c>
      <c r="I13" s="37">
        <f>+'[1]2.CONSUMO ARGENTINA POR ENVASE'!B407/10000</f>
        <v>1.9269000000000001</v>
      </c>
      <c r="J13" s="7">
        <f t="shared" ref="J13" si="11">+I13/H13-1</f>
        <v>-0.25759969177422459</v>
      </c>
      <c r="K13" s="2"/>
      <c r="L13" s="42" t="s">
        <v>4</v>
      </c>
      <c r="M13" s="6">
        <f>+SUM('[1]2.CONSUMO ARGENTINA POR ENVASE'!B312:B323)/10000</f>
        <v>36.446647999999996</v>
      </c>
      <c r="N13" s="6">
        <f t="shared" ref="N13:T13" si="12">+SUM(C7:C13)+SUM(B14:B18)</f>
        <v>37.494999999999997</v>
      </c>
      <c r="O13" s="6">
        <f t="shared" si="12"/>
        <v>34.951799999999999</v>
      </c>
      <c r="P13" s="6">
        <f t="shared" si="12"/>
        <v>32.0458</v>
      </c>
      <c r="Q13" s="6">
        <f t="shared" si="12"/>
        <v>33.039900000000003</v>
      </c>
      <c r="R13" s="6">
        <f t="shared" si="12"/>
        <v>33.535299999999999</v>
      </c>
      <c r="S13" s="67">
        <f t="shared" si="12"/>
        <v>30.538399999999996</v>
      </c>
      <c r="T13" s="37">
        <f t="shared" si="12"/>
        <v>29.088999999999999</v>
      </c>
      <c r="U13" s="78">
        <f t="shared" ref="U13" si="13">+T13/S13-1</f>
        <v>-4.74615565975951E-2</v>
      </c>
      <c r="V13" s="7">
        <f t="shared" ref="V13" si="14">+POWER(T13/O13,0.2)-1</f>
        <v>-3.6055901086086584E-2</v>
      </c>
    </row>
    <row r="14" spans="1:24" x14ac:dyDescent="0.25">
      <c r="A14" s="42" t="s">
        <v>5</v>
      </c>
      <c r="B14" s="199">
        <f>+'[1]2.CONSUMO ARGENTINA POR ENVASE'!B324/10000</f>
        <v>3.9899</v>
      </c>
      <c r="C14" s="6">
        <f>+'[1]2.CONSUMO ARGENTINA POR ENVASE'!B336/10000</f>
        <v>3.3551000000000002</v>
      </c>
      <c r="D14" s="6">
        <f>+'[1]2.CONSUMO ARGENTINA POR ENVASE'!B348/10000</f>
        <v>3.1597</v>
      </c>
      <c r="E14" s="6">
        <f>+'[1]2.CONSUMO ARGENTINA POR ENVASE'!B360/10000</f>
        <v>2.9540000000000002</v>
      </c>
      <c r="F14" s="6">
        <f>+'[1]2.CONSUMO ARGENTINA POR ENVASE'!B372/10000</f>
        <v>3.1958000000000002</v>
      </c>
      <c r="G14" s="6">
        <f>+'[1]2.CONSUMO ARGENTINA POR ENVASE'!B384/10000</f>
        <v>2.8184999999999998</v>
      </c>
      <c r="H14" s="67">
        <f>+'[1]2.CONSUMO ARGENTINA POR ENVASE'!B396/10000</f>
        <v>2.5825</v>
      </c>
      <c r="I14" s="37">
        <f>+'[1]2.CONSUMO ARGENTINA POR ENVASE'!B408/10000</f>
        <v>2.5718999999999999</v>
      </c>
      <c r="J14" s="7">
        <f t="shared" ref="J14" si="15">+I14/H14-1</f>
        <v>-4.1045498547919168E-3</v>
      </c>
      <c r="K14" s="2"/>
      <c r="L14" s="42" t="s">
        <v>5</v>
      </c>
      <c r="M14" s="6">
        <f>+SUM('[1]2.CONSUMO ARGENTINA POR ENVASE'!B313:B324)/10000</f>
        <v>37.264899999999997</v>
      </c>
      <c r="N14" s="6">
        <f t="shared" ref="N14:T14" si="16">+SUM(C7:C14)+SUM(B15:B18)</f>
        <v>36.860199999999999</v>
      </c>
      <c r="O14" s="6">
        <f t="shared" si="16"/>
        <v>34.756399999999999</v>
      </c>
      <c r="P14" s="6">
        <f t="shared" si="16"/>
        <v>31.8401</v>
      </c>
      <c r="Q14" s="6">
        <f t="shared" si="16"/>
        <v>33.281700000000001</v>
      </c>
      <c r="R14" s="6">
        <f t="shared" si="16"/>
        <v>33.158000000000001</v>
      </c>
      <c r="S14" s="67">
        <f t="shared" si="16"/>
        <v>30.302399999999999</v>
      </c>
      <c r="T14" s="37">
        <f t="shared" si="16"/>
        <v>29.078399999999998</v>
      </c>
      <c r="U14" s="78">
        <f t="shared" ref="U14" si="17">+T14/S14-1</f>
        <v>-4.0392840171075584E-2</v>
      </c>
      <c r="V14" s="7">
        <f t="shared" ref="V14" si="18">+POWER(T14/O14,0.2)-1</f>
        <v>-3.5044815292542886E-2</v>
      </c>
    </row>
    <row r="15" spans="1:24" x14ac:dyDescent="0.25">
      <c r="A15" s="42" t="s">
        <v>6</v>
      </c>
      <c r="B15" s="199">
        <f>+'[1]2.CONSUMO ARGENTINA POR ENVASE'!B325/10000</f>
        <v>3.4521000000000002</v>
      </c>
      <c r="C15" s="6">
        <f>+'[1]2.CONSUMO ARGENTINA POR ENVASE'!B337/10000</f>
        <v>3.7711999999999999</v>
      </c>
      <c r="D15" s="6">
        <f>+'[1]2.CONSUMO ARGENTINA POR ENVASE'!B349/10000</f>
        <v>2.7442000000000002</v>
      </c>
      <c r="E15" s="6">
        <f>+'[1]2.CONSUMO ARGENTINA POR ENVASE'!B361/10000</f>
        <v>2.4466000000000001</v>
      </c>
      <c r="F15" s="6">
        <f>+'[1]2.CONSUMO ARGENTINA POR ENVASE'!B373/10000</f>
        <v>3.2351000000000001</v>
      </c>
      <c r="G15" s="6">
        <f>+'[1]2.CONSUMO ARGENTINA POR ENVASE'!B385/10000</f>
        <v>2.9239000000000002</v>
      </c>
      <c r="H15" s="67">
        <f>+'[1]2.CONSUMO ARGENTINA POR ENVASE'!B397/10000</f>
        <v>2.5430000000000001</v>
      </c>
      <c r="I15" s="37">
        <f>+'[1]2.CONSUMO ARGENTINA POR ENVASE'!B409/10000</f>
        <v>1.8542000000000001</v>
      </c>
      <c r="J15" s="7">
        <f t="shared" ref="J15" si="19">+I15/H15-1</f>
        <v>-0.27086118757373179</v>
      </c>
      <c r="K15" s="2"/>
      <c r="L15" s="42" t="s">
        <v>6</v>
      </c>
      <c r="M15" s="6">
        <f>+SUM('[1]2.CONSUMO ARGENTINA POR ENVASE'!B314:B325)/10000</f>
        <v>37.499010999999996</v>
      </c>
      <c r="N15" s="6">
        <f t="shared" ref="N15:T15" si="20">+SUM(C7:C15)+SUM(B16:B18)</f>
        <v>37.179299999999998</v>
      </c>
      <c r="O15" s="6">
        <f t="shared" si="20"/>
        <v>33.729399999999998</v>
      </c>
      <c r="P15" s="6">
        <f t="shared" si="20"/>
        <v>31.5425</v>
      </c>
      <c r="Q15" s="6">
        <f t="shared" si="20"/>
        <v>34.0702</v>
      </c>
      <c r="R15" s="6">
        <f t="shared" si="20"/>
        <v>32.846800000000002</v>
      </c>
      <c r="S15" s="67">
        <f t="shared" si="20"/>
        <v>29.921499999999998</v>
      </c>
      <c r="T15" s="37">
        <f t="shared" si="20"/>
        <v>28.389599999999998</v>
      </c>
      <c r="U15" s="78">
        <f t="shared" ref="U15" si="21">+T15/S15-1</f>
        <v>-5.1197299600621693E-2</v>
      </c>
      <c r="V15" s="7">
        <f t="shared" ref="V15" si="22">+POWER(T15/O15,0.2)-1</f>
        <v>-3.3882093631479093E-2</v>
      </c>
    </row>
    <row r="16" spans="1:24" x14ac:dyDescent="0.25">
      <c r="A16" s="42" t="s">
        <v>7</v>
      </c>
      <c r="B16" s="199">
        <f>+'[1]2.CONSUMO ARGENTINA POR ENVASE'!B326/10000</f>
        <v>3.5188000000000001</v>
      </c>
      <c r="C16" s="6">
        <f>+'[1]2.CONSUMO ARGENTINA POR ENVASE'!B338/10000</f>
        <v>2.9904999999999999</v>
      </c>
      <c r="D16" s="6">
        <f>+'[1]2.CONSUMO ARGENTINA POR ENVASE'!B350/10000</f>
        <v>2.5678999999999998</v>
      </c>
      <c r="E16" s="6">
        <f>+'[1]2.CONSUMO ARGENTINA POR ENVASE'!B362/10000</f>
        <v>2.4781</v>
      </c>
      <c r="F16" s="6">
        <f>+'[1]2.CONSUMO ARGENTINA POR ENVASE'!B374/10000</f>
        <v>3.4956</v>
      </c>
      <c r="G16" s="6">
        <f>+'[1]2.CONSUMO ARGENTINA POR ENVASE'!B386/10000</f>
        <v>2.4872000000000001</v>
      </c>
      <c r="H16" s="67">
        <f>+'[1]2.CONSUMO ARGENTINA POR ENVASE'!B398/10000</f>
        <v>2.4765999999999999</v>
      </c>
      <c r="I16" s="37">
        <f>+'[1]2.CONSUMO ARGENTINA POR ENVASE'!B410/10000</f>
        <v>1.9662999999999999</v>
      </c>
      <c r="J16" s="7">
        <f t="shared" ref="J16" si="23">+I16/H16-1</f>
        <v>-0.20604861503674388</v>
      </c>
      <c r="K16" s="2"/>
      <c r="L16" s="42" t="s">
        <v>7</v>
      </c>
      <c r="M16" s="6">
        <f>+SUM('[1]2.CONSUMO ARGENTINA POR ENVASE'!B315:B326)/10000</f>
        <v>37.930721999999996</v>
      </c>
      <c r="N16" s="6">
        <f t="shared" ref="N16:T16" si="24">+SUM(C7:C16)+SUM(B17:B18)</f>
        <v>36.650999999999996</v>
      </c>
      <c r="O16" s="6">
        <f t="shared" si="24"/>
        <v>33.306800000000003</v>
      </c>
      <c r="P16" s="6">
        <f t="shared" si="24"/>
        <v>31.452700000000004</v>
      </c>
      <c r="Q16" s="6">
        <f t="shared" si="24"/>
        <v>35.087699999999998</v>
      </c>
      <c r="R16" s="6">
        <f t="shared" si="24"/>
        <v>31.8384</v>
      </c>
      <c r="S16" s="67">
        <f t="shared" si="24"/>
        <v>29.910899999999998</v>
      </c>
      <c r="T16" s="37">
        <f t="shared" si="24"/>
        <v>27.879299999999997</v>
      </c>
      <c r="U16" s="78">
        <f t="shared" ref="U16" si="25">+T16/S16-1</f>
        <v>-6.7921727530766418E-2</v>
      </c>
      <c r="V16" s="7">
        <f t="shared" ref="V16" si="26">+POWER(T16/O16,0.2)-1</f>
        <v>-3.4950053039350504E-2</v>
      </c>
    </row>
    <row r="17" spans="1:24" x14ac:dyDescent="0.25">
      <c r="A17" s="42" t="s">
        <v>8</v>
      </c>
      <c r="B17" s="199">
        <f>+'[1]2.CONSUMO ARGENTINA POR ENVASE'!B327/10000</f>
        <v>3.2431000000000001</v>
      </c>
      <c r="C17" s="6">
        <f>+'[1]2.CONSUMO ARGENTINA POR ENVASE'!B339/10000</f>
        <v>3.0476999999999999</v>
      </c>
      <c r="D17" s="6">
        <f>+'[1]2.CONSUMO ARGENTINA POR ENVASE'!B351/10000</f>
        <v>2.8690000000000002</v>
      </c>
      <c r="E17" s="6">
        <f>+'[1]2.CONSUMO ARGENTINA POR ENVASE'!B363/10000</f>
        <v>2.4847000000000001</v>
      </c>
      <c r="F17" s="6">
        <f>+'[1]2.CONSUMO ARGENTINA POR ENVASE'!B375/10000</f>
        <v>2.875</v>
      </c>
      <c r="G17" s="6">
        <f>+'[1]2.CONSUMO ARGENTINA POR ENVASE'!B387/10000</f>
        <v>3.1684000000000001</v>
      </c>
      <c r="H17" s="67">
        <f>+'[1]2.CONSUMO ARGENTINA POR ENVASE'!B399/10000</f>
        <v>2.7201</v>
      </c>
      <c r="I17" s="37">
        <f>+'[1]2.CONSUMO ARGENTINA POR ENVASE'!B411/10000</f>
        <v>2.1031</v>
      </c>
      <c r="J17" s="7">
        <f t="shared" ref="J17" si="27">+I17/H17-1</f>
        <v>-0.22682989595970737</v>
      </c>
      <c r="K17" s="2"/>
      <c r="L17" s="42" t="s">
        <v>8</v>
      </c>
      <c r="M17" s="6">
        <f>+SUM('[1]2.CONSUMO ARGENTINA POR ENVASE'!B316:B327)/10000</f>
        <v>37.656121999999996</v>
      </c>
      <c r="N17" s="6">
        <f t="shared" ref="N17:T17" si="28">+SUM(C7:C17)+SUM(B18)</f>
        <v>36.455600000000004</v>
      </c>
      <c r="O17" s="6">
        <f t="shared" si="28"/>
        <v>33.128100000000003</v>
      </c>
      <c r="P17" s="6">
        <f t="shared" si="28"/>
        <v>31.068400000000004</v>
      </c>
      <c r="Q17" s="6">
        <f t="shared" si="28"/>
        <v>35.477999999999994</v>
      </c>
      <c r="R17" s="6">
        <f t="shared" si="28"/>
        <v>32.131799999999998</v>
      </c>
      <c r="S17" s="67">
        <f t="shared" si="28"/>
        <v>29.462599999999998</v>
      </c>
      <c r="T17" s="37">
        <f t="shared" si="28"/>
        <v>27.2623</v>
      </c>
      <c r="U17" s="78">
        <f t="shared" ref="U17" si="29">+T17/S17-1</f>
        <v>-7.4681121150203977E-2</v>
      </c>
      <c r="V17" s="7">
        <f t="shared" ref="V17" si="30">+POWER(T17/O17,0.2)-1</f>
        <v>-3.8225644847835083E-2</v>
      </c>
    </row>
    <row r="18" spans="1:24" x14ac:dyDescent="0.25">
      <c r="A18" s="42" t="s">
        <v>9</v>
      </c>
      <c r="B18" s="199">
        <f>+'[1]2.CONSUMO ARGENTINA POR ENVASE'!B328/10000</f>
        <v>3.7256999999999998</v>
      </c>
      <c r="C18" s="6">
        <f>+'[1]2.CONSUMO ARGENTINA POR ENVASE'!B340/10000</f>
        <v>3.4701</v>
      </c>
      <c r="D18" s="6">
        <f>+'[1]2.CONSUMO ARGENTINA POR ENVASE'!B352/10000</f>
        <v>2.9476</v>
      </c>
      <c r="E18" s="6">
        <f>+'[1]2.CONSUMO ARGENTINA POR ENVASE'!B364/10000</f>
        <v>3.2555000000000001</v>
      </c>
      <c r="F18" s="6">
        <f>+'[1]2.CONSUMO ARGENTINA POR ENVASE'!B376/10000</f>
        <v>3.6741999999999999</v>
      </c>
      <c r="G18" s="6">
        <f>+'[1]2.CONSUMO ARGENTINA POR ENVASE'!B388/10000</f>
        <v>3.3203999999999998</v>
      </c>
      <c r="H18" s="67">
        <f>+'[1]2.CONSUMO ARGENTINA POR ENVASE'!B400/10000</f>
        <v>2.6246</v>
      </c>
      <c r="I18" s="37"/>
      <c r="J18" s="7"/>
      <c r="K18" s="2"/>
      <c r="L18" s="42" t="s">
        <v>9</v>
      </c>
      <c r="M18" s="6">
        <f>+SUM('[1]2.CONSUMO ARGENTINA POR ENVASE'!B317:B328)/10000</f>
        <v>37.751399999999997</v>
      </c>
      <c r="N18" s="6">
        <f>+SUM(C7:C18)</f>
        <v>36.200000000000003</v>
      </c>
      <c r="O18" s="6">
        <f>+SUM(D7:D18)</f>
        <v>32.605600000000003</v>
      </c>
      <c r="P18" s="6">
        <f>+SUM(E7:E18)</f>
        <v>31.376300000000004</v>
      </c>
      <c r="Q18" s="6">
        <f>+SUM(F7:F18)</f>
        <v>35.896699999999996</v>
      </c>
      <c r="R18" s="6">
        <f>+SUM(G7:G18)</f>
        <v>31.777999999999999</v>
      </c>
      <c r="S18" s="67">
        <f t="shared" ref="S18" si="31">+SUM(H7:H18)</f>
        <v>28.7668</v>
      </c>
      <c r="T18" s="37"/>
      <c r="U18" s="78"/>
      <c r="V18" s="7"/>
    </row>
    <row r="19" spans="1:24" ht="25.5" x14ac:dyDescent="0.25">
      <c r="A19" s="53" t="s">
        <v>13</v>
      </c>
      <c r="B19" s="200">
        <f>SUM(B7:B18)</f>
        <v>37.751400000000004</v>
      </c>
      <c r="C19" s="54">
        <f t="shared" ref="C19:H19" si="32">SUM(C7:C18)</f>
        <v>36.200000000000003</v>
      </c>
      <c r="D19" s="54">
        <f t="shared" si="32"/>
        <v>32.605600000000003</v>
      </c>
      <c r="E19" s="54">
        <f t="shared" si="32"/>
        <v>31.376300000000004</v>
      </c>
      <c r="F19" s="54">
        <f t="shared" si="32"/>
        <v>35.896699999999996</v>
      </c>
      <c r="G19" s="54">
        <f t="shared" si="32"/>
        <v>31.777999999999999</v>
      </c>
      <c r="H19" s="191">
        <f t="shared" si="32"/>
        <v>28.7668</v>
      </c>
      <c r="I19" s="191"/>
      <c r="J19" s="170"/>
      <c r="K19" s="3"/>
      <c r="L19" s="43" t="s">
        <v>14</v>
      </c>
      <c r="M19" s="46">
        <f t="shared" ref="M19" si="33">+AVERAGE(M7:M18)</f>
        <v>37.172494999999998</v>
      </c>
      <c r="N19" s="46">
        <f>+AVERAGE(N7:N18)</f>
        <v>37.406583333333337</v>
      </c>
      <c r="O19" s="46">
        <f t="shared" ref="O19:R19" si="34">+AVERAGE(O7:O18)</f>
        <v>34.555416666666666</v>
      </c>
      <c r="P19" s="46">
        <f t="shared" si="34"/>
        <v>32.01753333333334</v>
      </c>
      <c r="Q19" s="46">
        <f t="shared" si="34"/>
        <v>32.838741666666671</v>
      </c>
      <c r="R19" s="46">
        <f t="shared" si="34"/>
        <v>34.038675000000005</v>
      </c>
      <c r="S19" s="237">
        <f t="shared" ref="S19:T19" si="35">+AVERAGE(S7:S18)</f>
        <v>30.52751666666666</v>
      </c>
      <c r="T19" s="203">
        <f t="shared" si="35"/>
        <v>28.531763636363632</v>
      </c>
      <c r="U19" s="79"/>
      <c r="V19" s="75"/>
      <c r="X19" s="1" t="s">
        <v>273</v>
      </c>
    </row>
    <row r="20" spans="1:24" ht="25.5" x14ac:dyDescent="0.25">
      <c r="A20" s="57" t="s">
        <v>15</v>
      </c>
      <c r="B20" s="201">
        <f t="shared" ref="B20:G20" si="36">+B19/B$91</f>
        <v>4.009120277643851E-2</v>
      </c>
      <c r="C20" s="58">
        <f t="shared" si="36"/>
        <v>4.0560087753206436E-2</v>
      </c>
      <c r="D20" s="58">
        <f t="shared" si="36"/>
        <v>3.8834586049749042E-2</v>
      </c>
      <c r="E20" s="58">
        <f t="shared" si="36"/>
        <v>3.544306171084563E-2</v>
      </c>
      <c r="F20" s="58">
        <f t="shared" si="36"/>
        <v>3.8067870542070552E-2</v>
      </c>
      <c r="G20" s="58">
        <f t="shared" si="36"/>
        <v>3.7916924493321402E-2</v>
      </c>
      <c r="H20" s="195">
        <f t="shared" ref="H20" si="37">+H19/H$91</f>
        <v>3.4763218864183348E-2</v>
      </c>
      <c r="I20" s="193"/>
      <c r="J20" s="59"/>
      <c r="K20" s="3"/>
      <c r="L20" s="44" t="s">
        <v>15</v>
      </c>
      <c r="M20" s="48">
        <f t="shared" ref="M20:R20" si="38">+M19/M$91</f>
        <v>3.7775478997446467E-2</v>
      </c>
      <c r="N20" s="48">
        <f t="shared" si="38"/>
        <v>4.1006976006681586E-2</v>
      </c>
      <c r="O20" s="48">
        <f t="shared" si="38"/>
        <v>3.9706112811916314E-2</v>
      </c>
      <c r="P20" s="48">
        <f t="shared" si="38"/>
        <v>3.7464652832592385E-2</v>
      </c>
      <c r="Q20" s="48">
        <f t="shared" si="38"/>
        <v>3.5747333592860996E-2</v>
      </c>
      <c r="R20" s="48">
        <f t="shared" si="38"/>
        <v>3.8522224004889638E-2</v>
      </c>
      <c r="S20" s="195">
        <f t="shared" ref="S20:T20" si="39">+S19/S$91</f>
        <v>3.6235257247089522E-2</v>
      </c>
      <c r="T20" s="193">
        <f t="shared" si="39"/>
        <v>3.6196713140713314E-2</v>
      </c>
      <c r="U20" s="72"/>
      <c r="V20" s="76"/>
    </row>
    <row r="21" spans="1:24" ht="26.25" thickBot="1" x14ac:dyDescent="0.3">
      <c r="A21" s="60" t="s">
        <v>12</v>
      </c>
      <c r="B21" s="202"/>
      <c r="C21" s="62">
        <f>+C19/B19-1</f>
        <v>-4.10951646826343E-2</v>
      </c>
      <c r="D21" s="62">
        <f t="shared" ref="D21:G21" si="40">+D19/C19-1</f>
        <v>-9.9292817679557999E-2</v>
      </c>
      <c r="E21" s="62">
        <f t="shared" si="40"/>
        <v>-3.7702112520548559E-2</v>
      </c>
      <c r="F21" s="62">
        <f t="shared" si="40"/>
        <v>0.14407052456790614</v>
      </c>
      <c r="G21" s="62">
        <f t="shared" si="40"/>
        <v>-0.11473756640582555</v>
      </c>
      <c r="H21" s="196">
        <f>+H19/G19-1</f>
        <v>-9.4757379319025725E-2</v>
      </c>
      <c r="I21" s="192"/>
      <c r="J21" s="63"/>
      <c r="K21" s="2"/>
      <c r="L21" s="45" t="s">
        <v>12</v>
      </c>
      <c r="M21" s="49"/>
      <c r="N21" s="50">
        <f>+N19/M19-1</f>
        <v>6.29735328051928E-3</v>
      </c>
      <c r="O21" s="50">
        <f t="shared" ref="O21:T21" si="41">+O19/N19-1</f>
        <v>-7.6220986056376061E-2</v>
      </c>
      <c r="P21" s="50">
        <f t="shared" si="41"/>
        <v>-7.3443864324213348E-2</v>
      </c>
      <c r="Q21" s="50">
        <f t="shared" si="41"/>
        <v>2.5648707062588594E-2</v>
      </c>
      <c r="R21" s="50">
        <f t="shared" si="41"/>
        <v>3.6540173966268075E-2</v>
      </c>
      <c r="S21" s="196">
        <f t="shared" si="41"/>
        <v>-0.10315202731402862</v>
      </c>
      <c r="T21" s="192">
        <f t="shared" si="41"/>
        <v>-6.5375544696113952E-2</v>
      </c>
      <c r="U21" s="73"/>
      <c r="V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4" ht="15.75" thickBot="1" x14ac:dyDescent="0.3">
      <c r="A23" s="274" t="s">
        <v>236</v>
      </c>
      <c r="B23" s="275"/>
      <c r="C23" s="275"/>
      <c r="D23" s="275"/>
      <c r="E23" s="275"/>
      <c r="F23" s="275"/>
      <c r="G23" s="275"/>
      <c r="H23" s="275"/>
      <c r="I23" s="275"/>
      <c r="J23" s="276"/>
      <c r="K23" s="2"/>
      <c r="L23" s="274" t="s">
        <v>237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4" ht="38.25" x14ac:dyDescent="0.25">
      <c r="A24" s="38"/>
      <c r="B24" s="39">
        <v>2016</v>
      </c>
      <c r="C24" s="39">
        <f>+B24+1</f>
        <v>2017</v>
      </c>
      <c r="D24" s="39">
        <f t="shared" ref="D24:G24" si="42">+C24+1</f>
        <v>2018</v>
      </c>
      <c r="E24" s="39">
        <f t="shared" si="42"/>
        <v>2019</v>
      </c>
      <c r="F24" s="39">
        <f t="shared" si="42"/>
        <v>2020</v>
      </c>
      <c r="G24" s="39">
        <f t="shared" si="42"/>
        <v>2021</v>
      </c>
      <c r="H24" s="198">
        <f>+H6</f>
        <v>2022</v>
      </c>
      <c r="I24" s="40">
        <v>2023</v>
      </c>
      <c r="J24" s="41" t="s">
        <v>16</v>
      </c>
      <c r="K24" s="2"/>
      <c r="L24" s="65"/>
      <c r="M24" s="64">
        <v>2016</v>
      </c>
      <c r="N24" s="64">
        <f>+M24+1</f>
        <v>2017</v>
      </c>
      <c r="O24" s="64">
        <f t="shared" ref="O24:Q24" si="43">+N24+1</f>
        <v>2018</v>
      </c>
      <c r="P24" s="64">
        <f t="shared" si="43"/>
        <v>2019</v>
      </c>
      <c r="Q24" s="64">
        <f t="shared" si="43"/>
        <v>2020</v>
      </c>
      <c r="R24" s="64">
        <f t="shared" ref="R24" si="44">+Q24+1</f>
        <v>2021</v>
      </c>
      <c r="S24" s="198">
        <v>2022</v>
      </c>
      <c r="T24" s="40">
        <v>2023</v>
      </c>
      <c r="U24" s="77" t="s">
        <v>16</v>
      </c>
      <c r="V24" s="74" t="s">
        <v>21</v>
      </c>
    </row>
    <row r="25" spans="1:24" x14ac:dyDescent="0.25">
      <c r="A25" s="42" t="s">
        <v>10</v>
      </c>
      <c r="B25" s="6">
        <f>+'[1]2.CONSUMO ARGENTINA POR ENVASE'!C317/10000</f>
        <v>33.4482</v>
      </c>
      <c r="C25" s="6">
        <f>+'[1]2.CONSUMO ARGENTINA POR ENVASE'!C329/10000</f>
        <v>28.747499999999999</v>
      </c>
      <c r="D25" s="6">
        <f>+'[1]2.CONSUMO ARGENTINA POR ENVASE'!C341/10000</f>
        <v>29.649100000000001</v>
      </c>
      <c r="E25" s="6">
        <f>+'[1]2.CONSUMO ARGENTINA POR ENVASE'!C353/10000</f>
        <v>33.2729</v>
      </c>
      <c r="F25" s="6">
        <f>+'[1]2.CONSUMO ARGENTINA POR ENVASE'!C365/10000</f>
        <v>37.212499999999999</v>
      </c>
      <c r="G25" s="6">
        <f>+'[1]2.CONSUMO ARGENTINA POR ENVASE'!C377/10000</f>
        <v>38.241599999999998</v>
      </c>
      <c r="H25" s="67">
        <f>+'[1]2.CONSUMO ARGENTINA POR ENVASE'!C389/10000</f>
        <v>33.235999999999997</v>
      </c>
      <c r="I25" s="37">
        <f>+'[1]2.CONSUMO ARGENTINA POR ENVASE'!C401/10000</f>
        <v>32.250999999999998</v>
      </c>
      <c r="J25" s="7">
        <f t="shared" ref="J25:J30" si="45">+I25/H25-1</f>
        <v>-2.9636538692983549E-2</v>
      </c>
      <c r="K25" s="2"/>
      <c r="L25" s="42" t="s">
        <v>10</v>
      </c>
      <c r="M25" s="80">
        <f>+SUM('[1]2.CONSUMO ARGENTINA POR ENVASE'!C306:C317)/10000</f>
        <v>556.7803429999999</v>
      </c>
      <c r="N25" s="80">
        <f t="shared" ref="N25:T25" si="46">+SUM(C25)+SUM(B26:B36)</f>
        <v>511.97649999999999</v>
      </c>
      <c r="O25" s="80">
        <f t="shared" si="46"/>
        <v>490.4418</v>
      </c>
      <c r="P25" s="80">
        <f t="shared" si="46"/>
        <v>469.7792</v>
      </c>
      <c r="Q25" s="6">
        <f t="shared" si="46"/>
        <v>505.79139999999995</v>
      </c>
      <c r="R25" s="6">
        <f t="shared" si="46"/>
        <v>563.7115</v>
      </c>
      <c r="S25" s="67">
        <f t="shared" si="46"/>
        <v>496.89320000000004</v>
      </c>
      <c r="T25" s="37">
        <f t="shared" si="46"/>
        <v>519.04610000000002</v>
      </c>
      <c r="U25" s="78">
        <f t="shared" ref="U25:U35" si="47">+T25/S25-1</f>
        <v>4.458281980916623E-2</v>
      </c>
      <c r="V25" s="7">
        <f t="shared" ref="V25:V35" si="48">+POWER(T25/O25,0.2)-1</f>
        <v>1.1401727075017298E-2</v>
      </c>
    </row>
    <row r="26" spans="1:24" x14ac:dyDescent="0.25">
      <c r="A26" s="42" t="s">
        <v>11</v>
      </c>
      <c r="B26" s="6">
        <f>+'[1]2.CONSUMO ARGENTINA POR ENVASE'!C318/10000</f>
        <v>33.414900000000003</v>
      </c>
      <c r="C26" s="6">
        <f>+'[1]2.CONSUMO ARGENTINA POR ENVASE'!C330/10000</f>
        <v>25.62</v>
      </c>
      <c r="D26" s="6">
        <f>+'[1]2.CONSUMO ARGENTINA POR ENVASE'!C342/10000</f>
        <v>29.155100000000001</v>
      </c>
      <c r="E26" s="6">
        <f>+'[1]2.CONSUMO ARGENTINA POR ENVASE'!C354/10000</f>
        <v>28.5076</v>
      </c>
      <c r="F26" s="6">
        <f>+'[1]2.CONSUMO ARGENTINA POR ENVASE'!C366/10000</f>
        <v>34.220500000000001</v>
      </c>
      <c r="G26" s="6">
        <f>+'[1]2.CONSUMO ARGENTINA POR ENVASE'!C378/10000</f>
        <v>32.981000000000002</v>
      </c>
      <c r="H26" s="67">
        <f>+'[1]2.CONSUMO ARGENTINA POR ENVASE'!C390/10000</f>
        <v>34.553600000000003</v>
      </c>
      <c r="I26" s="37">
        <f>+'[1]2.CONSUMO ARGENTINA POR ENVASE'!C402/10000</f>
        <v>29.563400000000001</v>
      </c>
      <c r="J26" s="7">
        <f t="shared" si="45"/>
        <v>-0.144419105389887</v>
      </c>
      <c r="K26" s="2"/>
      <c r="L26" s="42" t="s">
        <v>11</v>
      </c>
      <c r="M26" s="80">
        <f>+SUM('[1]2.CONSUMO ARGENTINA POR ENVASE'!C307:C318)/10000</f>
        <v>557.47266300000001</v>
      </c>
      <c r="N26" s="80">
        <f t="shared" ref="N26:S26" si="49">+SUM(C25:C26)+SUM(B27:B36)</f>
        <v>504.1816</v>
      </c>
      <c r="O26" s="80">
        <f t="shared" si="49"/>
        <v>493.9769</v>
      </c>
      <c r="P26" s="80">
        <f t="shared" si="49"/>
        <v>469.13170000000002</v>
      </c>
      <c r="Q26" s="6">
        <f t="shared" si="49"/>
        <v>511.50429999999994</v>
      </c>
      <c r="R26" s="6">
        <f t="shared" si="49"/>
        <v>562.47199999999998</v>
      </c>
      <c r="S26" s="67">
        <f t="shared" si="49"/>
        <v>498.46580000000006</v>
      </c>
      <c r="T26" s="37">
        <f t="shared" ref="T26" si="50">+SUM(I25:I26)+SUM(H27:H36)</f>
        <v>514.05589999999995</v>
      </c>
      <c r="U26" s="78">
        <f t="shared" si="47"/>
        <v>3.1276167793256704E-2</v>
      </c>
      <c r="V26" s="7">
        <f t="shared" si="48"/>
        <v>8.0004860977809233E-3</v>
      </c>
    </row>
    <row r="27" spans="1:24" x14ac:dyDescent="0.25">
      <c r="A27" s="42" t="s">
        <v>0</v>
      </c>
      <c r="B27" s="6">
        <f>+'[1]2.CONSUMO ARGENTINA POR ENVASE'!C319/10000</f>
        <v>40.164900000000003</v>
      </c>
      <c r="C27" s="6">
        <f>+'[1]2.CONSUMO ARGENTINA POR ENVASE'!C331/10000</f>
        <v>37.736800000000002</v>
      </c>
      <c r="D27" s="6">
        <f>+'[1]2.CONSUMO ARGENTINA POR ENVASE'!C343/10000</f>
        <v>34.7224</v>
      </c>
      <c r="E27" s="6">
        <f>+'[1]2.CONSUMO ARGENTINA POR ENVASE'!C355/10000</f>
        <v>32.321100000000001</v>
      </c>
      <c r="F27" s="6">
        <f>+'[1]2.CONSUMO ARGENTINA POR ENVASE'!C367/10000</f>
        <v>33.4114</v>
      </c>
      <c r="G27" s="6">
        <f>+'[1]2.CONSUMO ARGENTINA POR ENVASE'!C379/10000</f>
        <v>34.0627</v>
      </c>
      <c r="H27" s="67">
        <f>+'[1]2.CONSUMO ARGENTINA POR ENVASE'!C391/10000</f>
        <v>41.599400000000003</v>
      </c>
      <c r="I27" s="37">
        <f>+'[1]2.CONSUMO ARGENTINA POR ENVASE'!C403/10000</f>
        <v>33.191200000000002</v>
      </c>
      <c r="J27" s="7">
        <f t="shared" si="45"/>
        <v>-0.20212310754482032</v>
      </c>
      <c r="K27" s="2"/>
      <c r="L27" s="42" t="s">
        <v>0</v>
      </c>
      <c r="M27" s="80">
        <f>+SUM('[1]2.CONSUMO ARGENTINA POR ENVASE'!C308:C319)/10000</f>
        <v>558.28673900000001</v>
      </c>
      <c r="N27" s="80">
        <f t="shared" ref="N27:S27" si="51">+SUM(C25:C27)+SUM(B28:B36)</f>
        <v>501.75350000000003</v>
      </c>
      <c r="O27" s="80">
        <f t="shared" si="51"/>
        <v>490.96249999999998</v>
      </c>
      <c r="P27" s="80">
        <f t="shared" si="51"/>
        <v>466.73040000000003</v>
      </c>
      <c r="Q27" s="6">
        <f t="shared" si="51"/>
        <v>512.5945999999999</v>
      </c>
      <c r="R27" s="6">
        <f t="shared" si="51"/>
        <v>563.12329999999997</v>
      </c>
      <c r="S27" s="67">
        <f t="shared" si="51"/>
        <v>506.00250000000005</v>
      </c>
      <c r="T27" s="37">
        <f t="shared" ref="T27" si="52">+SUM(I25:I27)+SUM(H28:H36)</f>
        <v>505.64769999999999</v>
      </c>
      <c r="U27" s="78">
        <f t="shared" si="47"/>
        <v>-7.0118230641169621E-4</v>
      </c>
      <c r="V27" s="7">
        <f t="shared" si="48"/>
        <v>5.9118929897350458E-3</v>
      </c>
    </row>
    <row r="28" spans="1:24" x14ac:dyDescent="0.25">
      <c r="A28" s="42" t="s">
        <v>1</v>
      </c>
      <c r="B28" s="6">
        <f>+'[1]2.CONSUMO ARGENTINA POR ENVASE'!C320/10000</f>
        <v>42.614899999999999</v>
      </c>
      <c r="C28" s="6">
        <f>+'[1]2.CONSUMO ARGENTINA POR ENVASE'!C332/10000</f>
        <v>35.311</v>
      </c>
      <c r="D28" s="6">
        <f>+'[1]2.CONSUMO ARGENTINA POR ENVASE'!C344/10000</f>
        <v>35.967500000000001</v>
      </c>
      <c r="E28" s="6">
        <f>+'[1]2.CONSUMO ARGENTINA POR ENVASE'!C356/10000</f>
        <v>35.253599999999999</v>
      </c>
      <c r="F28" s="6">
        <f>+'[1]2.CONSUMO ARGENTINA POR ENVASE'!C368/10000</f>
        <v>35.597700000000003</v>
      </c>
      <c r="G28" s="6">
        <f>+'[1]2.CONSUMO ARGENTINA POR ENVASE'!C380/10000</f>
        <v>38.576700000000002</v>
      </c>
      <c r="H28" s="67">
        <f>+'[1]2.CONSUMO ARGENTINA POR ENVASE'!C392/10000</f>
        <v>41.4666</v>
      </c>
      <c r="I28" s="37">
        <f>+'[1]2.CONSUMO ARGENTINA POR ENVASE'!C404/10000</f>
        <v>33.6676</v>
      </c>
      <c r="J28" s="7">
        <f t="shared" si="45"/>
        <v>-0.18807908051299116</v>
      </c>
      <c r="K28" s="2"/>
      <c r="L28" s="42" t="s">
        <v>1</v>
      </c>
      <c r="M28" s="80">
        <f>+SUM('[1]2.CONSUMO ARGENTINA POR ENVASE'!C309:C320)/10000</f>
        <v>558.354287</v>
      </c>
      <c r="N28" s="80">
        <f t="shared" ref="N28:S28" si="53">+SUM(C25:C28)+SUM(B29:B36)</f>
        <v>494.44959999999998</v>
      </c>
      <c r="O28" s="80">
        <f t="shared" si="53"/>
        <v>491.61899999999997</v>
      </c>
      <c r="P28" s="80">
        <f t="shared" si="53"/>
        <v>466.01649999999995</v>
      </c>
      <c r="Q28" s="6">
        <f t="shared" si="53"/>
        <v>512.93869999999993</v>
      </c>
      <c r="R28" s="6">
        <f t="shared" si="53"/>
        <v>566.10230000000001</v>
      </c>
      <c r="S28" s="67">
        <f t="shared" si="53"/>
        <v>508.89240000000007</v>
      </c>
      <c r="T28" s="37">
        <f t="shared" ref="T28" si="54">+SUM(I25:I28)+SUM(H29:H36)</f>
        <v>497.84870000000001</v>
      </c>
      <c r="U28" s="78">
        <f t="shared" si="47"/>
        <v>-2.1701444155974969E-2</v>
      </c>
      <c r="V28" s="7">
        <f t="shared" si="48"/>
        <v>2.5216117983415387E-3</v>
      </c>
    </row>
    <row r="29" spans="1:24" x14ac:dyDescent="0.25">
      <c r="A29" s="42" t="s">
        <v>2</v>
      </c>
      <c r="B29" s="6">
        <f>+'[1]2.CONSUMO ARGENTINA POR ENVASE'!C321/10000</f>
        <v>42.071800000000003</v>
      </c>
      <c r="C29" s="6">
        <f>+'[1]2.CONSUMO ARGENTINA POR ENVASE'!C333/10000</f>
        <v>41.068100000000001</v>
      </c>
      <c r="D29" s="6">
        <f>+'[1]2.CONSUMO ARGENTINA POR ENVASE'!C345/10000</f>
        <v>38.491700000000002</v>
      </c>
      <c r="E29" s="6">
        <f>+'[1]2.CONSUMO ARGENTINA POR ENVASE'!C357/10000</f>
        <v>45.739600000000003</v>
      </c>
      <c r="F29" s="6">
        <f>+'[1]2.CONSUMO ARGENTINA POR ENVASE'!C369/10000</f>
        <v>47.867199999999997</v>
      </c>
      <c r="G29" s="6">
        <f>+'[1]2.CONSUMO ARGENTINA POR ENVASE'!C381/10000</f>
        <v>36.429200000000002</v>
      </c>
      <c r="H29" s="67">
        <f>+'[1]2.CONSUMO ARGENTINA POR ENVASE'!C393/10000</f>
        <v>40.925199999999997</v>
      </c>
      <c r="I29" s="37">
        <f>+'[1]2.CONSUMO ARGENTINA POR ENVASE'!C405/10000</f>
        <v>38.314300000000003</v>
      </c>
      <c r="J29" s="7">
        <f t="shared" si="45"/>
        <v>-6.3796878207070362E-2</v>
      </c>
      <c r="K29" s="2"/>
      <c r="L29" s="42" t="s">
        <v>2</v>
      </c>
      <c r="M29" s="80">
        <f>+SUM('[1]2.CONSUMO ARGENTINA POR ENVASE'!C310:C321)/10000</f>
        <v>555.28662499999996</v>
      </c>
      <c r="N29" s="80">
        <f t="shared" ref="N29:S29" si="55">+SUM(C25:C29)+SUM(B30:B36)</f>
        <v>493.44589999999999</v>
      </c>
      <c r="O29" s="80">
        <f t="shared" si="55"/>
        <v>489.04259999999999</v>
      </c>
      <c r="P29" s="80">
        <f t="shared" si="55"/>
        <v>473.26440000000002</v>
      </c>
      <c r="Q29" s="6">
        <f t="shared" si="55"/>
        <v>515.06629999999996</v>
      </c>
      <c r="R29" s="6">
        <f t="shared" si="55"/>
        <v>554.66430000000003</v>
      </c>
      <c r="S29" s="67">
        <f t="shared" si="55"/>
        <v>513.38840000000005</v>
      </c>
      <c r="T29" s="37">
        <f t="shared" ref="T29" si="56">+SUM(I25:I29)+SUM(H30:H36)</f>
        <v>495.23779999999999</v>
      </c>
      <c r="U29" s="78">
        <f t="shared" si="47"/>
        <v>-3.5354519112625216E-2</v>
      </c>
      <c r="V29" s="7">
        <f t="shared" si="48"/>
        <v>2.5208618439136465E-3</v>
      </c>
    </row>
    <row r="30" spans="1:24" x14ac:dyDescent="0.25">
      <c r="A30" s="42" t="s">
        <v>3</v>
      </c>
      <c r="B30" s="6">
        <f>+'[1]2.CONSUMO ARGENTINA POR ENVASE'!C322/10000</f>
        <v>41.808999999999997</v>
      </c>
      <c r="C30" s="6">
        <f>+'[1]2.CONSUMO ARGENTINA POR ENVASE'!C334/10000</f>
        <v>46.7164</v>
      </c>
      <c r="D30" s="6">
        <f>+'[1]2.CONSUMO ARGENTINA POR ENVASE'!C346/10000</f>
        <v>43.120199999999997</v>
      </c>
      <c r="E30" s="6">
        <f>+'[1]2.CONSUMO ARGENTINA POR ENVASE'!C358/10000</f>
        <v>40.224200000000003</v>
      </c>
      <c r="F30" s="6">
        <f>+'[1]2.CONSUMO ARGENTINA POR ENVASE'!C370/10000</f>
        <v>57.991599999999998</v>
      </c>
      <c r="G30" s="6">
        <f>+'[1]2.CONSUMO ARGENTINA POR ENVASE'!C382/10000</f>
        <v>48.849600000000002</v>
      </c>
      <c r="H30" s="67">
        <f>+'[1]2.CONSUMO ARGENTINA POR ENVASE'!C394/10000</f>
        <v>45.022300000000001</v>
      </c>
      <c r="I30" s="37">
        <f>+'[1]2.CONSUMO ARGENTINA POR ENVASE'!C406/10000</f>
        <v>38.539700000000003</v>
      </c>
      <c r="J30" s="7">
        <f t="shared" si="45"/>
        <v>-0.14398642450518961</v>
      </c>
      <c r="K30" s="2"/>
      <c r="L30" s="42" t="s">
        <v>3</v>
      </c>
      <c r="M30" s="80">
        <f>+SUM('[1]2.CONSUMO ARGENTINA POR ENVASE'!C311:C322)/10000</f>
        <v>545.38177200000007</v>
      </c>
      <c r="N30" s="80">
        <f t="shared" ref="N30:S30" si="57">+SUM(C25:C30)+SUM(B31:B36)</f>
        <v>498.35329999999999</v>
      </c>
      <c r="O30" s="80">
        <f t="shared" si="57"/>
        <v>485.44639999999998</v>
      </c>
      <c r="P30" s="80">
        <f t="shared" si="57"/>
        <v>470.36839999999995</v>
      </c>
      <c r="Q30" s="6">
        <f t="shared" si="57"/>
        <v>532.83370000000002</v>
      </c>
      <c r="R30" s="6">
        <f t="shared" si="57"/>
        <v>545.52230000000009</v>
      </c>
      <c r="S30" s="67">
        <f t="shared" si="57"/>
        <v>509.56110000000001</v>
      </c>
      <c r="T30" s="37">
        <f t="shared" ref="T30" si="58">+SUM(I25:I30)+SUM(H31:H36)</f>
        <v>488.75520000000006</v>
      </c>
      <c r="U30" s="78">
        <f t="shared" si="47"/>
        <v>-4.083102104929115E-2</v>
      </c>
      <c r="V30" s="7">
        <f t="shared" si="48"/>
        <v>1.3594974079549349E-3</v>
      </c>
    </row>
    <row r="31" spans="1:24" x14ac:dyDescent="0.25">
      <c r="A31" s="42" t="s">
        <v>4</v>
      </c>
      <c r="B31" s="6">
        <f>+'[1]2.CONSUMO ARGENTINA POR ENVASE'!C323/10000</f>
        <v>43.335099999999997</v>
      </c>
      <c r="C31" s="6">
        <f>+'[1]2.CONSUMO ARGENTINA POR ENVASE'!C335/10000</f>
        <v>46.638599999999997</v>
      </c>
      <c r="D31" s="6">
        <f>+'[1]2.CONSUMO ARGENTINA POR ENVASE'!C347/10000</f>
        <v>43.250799999999998</v>
      </c>
      <c r="E31" s="6">
        <f>+'[1]2.CONSUMO ARGENTINA POR ENVASE'!C359/10000</f>
        <v>44.934399999999997</v>
      </c>
      <c r="F31" s="6">
        <f>+'[1]2.CONSUMO ARGENTINA POR ENVASE'!C371/10000</f>
        <v>59.416699999999999</v>
      </c>
      <c r="G31" s="6">
        <f>+'[1]2.CONSUMO ARGENTINA POR ENVASE'!C383/10000</f>
        <v>46.342199999999998</v>
      </c>
      <c r="H31" s="67">
        <f>+'[1]2.CONSUMO ARGENTINA POR ENVASE'!C395/10000</f>
        <v>47.847900000000003</v>
      </c>
      <c r="I31" s="37">
        <f>+'[1]2.CONSUMO ARGENTINA POR ENVASE'!C407/10000</f>
        <v>41.512099999999997</v>
      </c>
      <c r="J31" s="7">
        <f t="shared" ref="J31" si="59">+I31/H31-1</f>
        <v>-0.13241542471038448</v>
      </c>
      <c r="K31" s="2"/>
      <c r="L31" s="42" t="s">
        <v>4</v>
      </c>
      <c r="M31" s="80">
        <f>+SUM('[1]2.CONSUMO ARGENTINA POR ENVASE'!C312:C323)/10000</f>
        <v>533.01305600000001</v>
      </c>
      <c r="N31" s="80">
        <f t="shared" ref="N31:S31" si="60">+SUM(C25:C31)+SUM(B32:B36)</f>
        <v>501.65679999999998</v>
      </c>
      <c r="O31" s="80">
        <f t="shared" si="60"/>
        <v>482.05859999999996</v>
      </c>
      <c r="P31" s="80">
        <f t="shared" si="60"/>
        <v>472.05199999999996</v>
      </c>
      <c r="Q31" s="6">
        <f t="shared" si="60"/>
        <v>547.31600000000003</v>
      </c>
      <c r="R31" s="6">
        <f t="shared" si="60"/>
        <v>532.44780000000014</v>
      </c>
      <c r="S31" s="67">
        <f t="shared" si="60"/>
        <v>511.0668</v>
      </c>
      <c r="T31" s="37">
        <f t="shared" ref="T31" si="61">+SUM(I25:I31)+SUM(H32:H36)</f>
        <v>482.41940000000005</v>
      </c>
      <c r="U31" s="78">
        <f t="shared" si="47"/>
        <v>-5.6054120518100436E-2</v>
      </c>
      <c r="V31" s="7">
        <f t="shared" si="48"/>
        <v>1.4964654969684688E-4</v>
      </c>
    </row>
    <row r="32" spans="1:24" x14ac:dyDescent="0.25">
      <c r="A32" s="42" t="s">
        <v>5</v>
      </c>
      <c r="B32" s="6">
        <f>+'[1]2.CONSUMO ARGENTINA POR ENVASE'!C324/10000</f>
        <v>55.363900000000001</v>
      </c>
      <c r="C32" s="6">
        <f>+'[1]2.CONSUMO ARGENTINA POR ENVASE'!C336/10000</f>
        <v>49.634399999999999</v>
      </c>
      <c r="D32" s="6">
        <f>+'[1]2.CONSUMO ARGENTINA POR ENVASE'!C348/10000</f>
        <v>46.592100000000002</v>
      </c>
      <c r="E32" s="6">
        <f>+'[1]2.CONSUMO ARGENTINA POR ENVASE'!C360/10000</f>
        <v>48.316299999999998</v>
      </c>
      <c r="F32" s="6">
        <f>+'[1]2.CONSUMO ARGENTINA POR ENVASE'!C372/10000</f>
        <v>54.445799999999998</v>
      </c>
      <c r="G32" s="6">
        <f>+'[1]2.CONSUMO ARGENTINA POR ENVASE'!C384/10000</f>
        <v>50.296399999999998</v>
      </c>
      <c r="H32" s="67">
        <f>+'[1]2.CONSUMO ARGENTINA POR ENVASE'!C396/10000</f>
        <v>55.865099999999998</v>
      </c>
      <c r="I32" s="37">
        <f>+'[1]2.CONSUMO ARGENTINA POR ENVASE'!C408/10000</f>
        <v>48.972499999999997</v>
      </c>
      <c r="J32" s="7">
        <f t="shared" ref="J32" si="62">+I32/H32-1</f>
        <v>-0.12337935491031071</v>
      </c>
      <c r="K32" s="2"/>
      <c r="L32" s="42" t="s">
        <v>5</v>
      </c>
      <c r="M32" s="80">
        <f>+SUM('[1]2.CONSUMO ARGENTINA POR ENVASE'!C313:C324)/10000</f>
        <v>539.59380499999997</v>
      </c>
      <c r="N32" s="80">
        <f t="shared" ref="N32:S32" si="63">+SUM(C25:C32)+SUM(B33:B36)</f>
        <v>495.9273</v>
      </c>
      <c r="O32" s="80">
        <f t="shared" si="63"/>
        <v>479.0163</v>
      </c>
      <c r="P32" s="80">
        <f t="shared" si="63"/>
        <v>473.77620000000002</v>
      </c>
      <c r="Q32" s="6">
        <f t="shared" si="63"/>
        <v>553.44550000000004</v>
      </c>
      <c r="R32" s="6">
        <f t="shared" si="63"/>
        <v>528.29840000000013</v>
      </c>
      <c r="S32" s="67">
        <f t="shared" si="63"/>
        <v>516.63549999999998</v>
      </c>
      <c r="T32" s="37">
        <f t="shared" ref="T32" si="64">+SUM(I25:I32)+SUM(H33:H36)</f>
        <v>475.52679999999998</v>
      </c>
      <c r="U32" s="78">
        <f t="shared" si="47"/>
        <v>-7.957002567574234E-2</v>
      </c>
      <c r="V32" s="7">
        <f t="shared" si="48"/>
        <v>-1.4612081817891864E-3</v>
      </c>
    </row>
    <row r="33" spans="1:25" x14ac:dyDescent="0.25">
      <c r="A33" s="42" t="s">
        <v>6</v>
      </c>
      <c r="B33" s="6">
        <f>+'[1]2.CONSUMO ARGENTINA POR ENVASE'!C325/10000</f>
        <v>53.326900000000002</v>
      </c>
      <c r="C33" s="6">
        <f>+'[1]2.CONSUMO ARGENTINA POR ENVASE'!C337/10000</f>
        <v>47.270200000000003</v>
      </c>
      <c r="D33" s="6">
        <f>+'[1]2.CONSUMO ARGENTINA POR ENVASE'!C349/10000</f>
        <v>45.3401</v>
      </c>
      <c r="E33" s="6">
        <f>+'[1]2.CONSUMO ARGENTINA POR ENVASE'!C361/10000</f>
        <v>50.782499999999999</v>
      </c>
      <c r="F33" s="6">
        <f>+'[1]2.CONSUMO ARGENTINA POR ENVASE'!C373/10000</f>
        <v>56.673699999999997</v>
      </c>
      <c r="G33" s="6">
        <f>+'[1]2.CONSUMO ARGENTINA POR ENVASE'!C385/10000</f>
        <v>46.927</v>
      </c>
      <c r="H33" s="67">
        <f>+'[1]2.CONSUMO ARGENTINA POR ENVASE'!C397/10000</f>
        <v>50.631599999999999</v>
      </c>
      <c r="I33" s="37">
        <f>+'[1]2.CONSUMO ARGENTINA POR ENVASE'!C409/10000</f>
        <v>45.843200000000003</v>
      </c>
      <c r="J33" s="7">
        <f t="shared" ref="J33" si="65">+I33/H33-1</f>
        <v>-9.457334944975071E-2</v>
      </c>
      <c r="K33" s="2"/>
      <c r="L33" s="42" t="s">
        <v>6</v>
      </c>
      <c r="M33" s="80">
        <f>+SUM('[1]2.CONSUMO ARGENTINA POR ENVASE'!C314:C325)/10000</f>
        <v>540.43107499999996</v>
      </c>
      <c r="N33" s="80">
        <f t="shared" ref="N33:S33" si="66">+SUM(C25:C33)+SUM(B34:B36)</f>
        <v>489.87059999999997</v>
      </c>
      <c r="O33" s="80">
        <f t="shared" si="66"/>
        <v>477.08619999999996</v>
      </c>
      <c r="P33" s="80">
        <f t="shared" si="66"/>
        <v>479.21860000000004</v>
      </c>
      <c r="Q33" s="6">
        <f t="shared" si="66"/>
        <v>559.33670000000006</v>
      </c>
      <c r="R33" s="6">
        <f t="shared" si="66"/>
        <v>518.5517000000001</v>
      </c>
      <c r="S33" s="67">
        <f t="shared" si="66"/>
        <v>520.34010000000001</v>
      </c>
      <c r="T33" s="37">
        <f t="shared" ref="T33" si="67">+SUM(I25:I33)+SUM(H34:H36)</f>
        <v>470.73840000000001</v>
      </c>
      <c r="U33" s="78">
        <f t="shared" si="47"/>
        <v>-9.532553804713495E-2</v>
      </c>
      <c r="V33" s="7">
        <f t="shared" si="48"/>
        <v>-2.6753471921153738E-3</v>
      </c>
    </row>
    <row r="34" spans="1:25" x14ac:dyDescent="0.25">
      <c r="A34" s="42" t="s">
        <v>7</v>
      </c>
      <c r="B34" s="6">
        <f>+'[1]2.CONSUMO ARGENTINA POR ENVASE'!C326/10000</f>
        <v>48.828800000000001</v>
      </c>
      <c r="C34" s="6">
        <f>+'[1]2.CONSUMO ARGENTINA POR ENVASE'!C338/10000</f>
        <v>48.201599999999999</v>
      </c>
      <c r="D34" s="6">
        <f>+'[1]2.CONSUMO ARGENTINA POR ENVASE'!C350/10000</f>
        <v>44.726599999999998</v>
      </c>
      <c r="E34" s="6">
        <f>+'[1]2.CONSUMO ARGENTINA POR ENVASE'!C362/10000</f>
        <v>50.926499999999997</v>
      </c>
      <c r="F34" s="6">
        <f>+'[1]2.CONSUMO ARGENTINA POR ENVASE'!C374/10000</f>
        <v>52.499299999999998</v>
      </c>
      <c r="G34" s="6">
        <f>+'[1]2.CONSUMO ARGENTINA POR ENVASE'!C386/10000</f>
        <v>39.620699999999999</v>
      </c>
      <c r="H34" s="67">
        <f>+'[1]2.CONSUMO ARGENTINA POR ENVASE'!C398/10000</f>
        <v>49.722200000000001</v>
      </c>
      <c r="I34" s="37">
        <f>+'[1]2.CONSUMO ARGENTINA POR ENVASE'!C410/10000</f>
        <v>50.1419</v>
      </c>
      <c r="J34" s="7">
        <f t="shared" ref="J34" si="68">+I34/H34-1</f>
        <v>8.4408976272167813E-3</v>
      </c>
      <c r="K34" s="2"/>
      <c r="L34" s="42" t="s">
        <v>7</v>
      </c>
      <c r="M34" s="80">
        <f>+SUM('[1]2.CONSUMO ARGENTINA POR ENVASE'!C315:C326)/10000</f>
        <v>533.6834060000001</v>
      </c>
      <c r="N34" s="80">
        <f t="shared" ref="N34:S34" si="69">+SUM(C25:C34)+SUM(B35:B36)</f>
        <v>489.24339999999995</v>
      </c>
      <c r="O34" s="80">
        <f t="shared" si="69"/>
        <v>473.6112</v>
      </c>
      <c r="P34" s="80">
        <f t="shared" si="69"/>
        <v>485.41849999999999</v>
      </c>
      <c r="Q34" s="6">
        <f t="shared" si="69"/>
        <v>560.90949999999998</v>
      </c>
      <c r="R34" s="6">
        <f t="shared" si="69"/>
        <v>505.67310000000009</v>
      </c>
      <c r="S34" s="67">
        <f t="shared" si="69"/>
        <v>530.44159999999999</v>
      </c>
      <c r="T34" s="37">
        <f t="shared" ref="T34" si="70">+SUM(I25:I34)+SUM(H35:H36)</f>
        <v>471.15810000000005</v>
      </c>
      <c r="U34" s="78">
        <f t="shared" si="47"/>
        <v>-0.11176253898638411</v>
      </c>
      <c r="V34" s="7">
        <f t="shared" si="48"/>
        <v>-1.0380659277591242E-3</v>
      </c>
    </row>
    <row r="35" spans="1:25" x14ac:dyDescent="0.25">
      <c r="A35" s="42" t="s">
        <v>8</v>
      </c>
      <c r="B35" s="6">
        <f>+'[1]2.CONSUMO ARGENTINA POR ENVASE'!C327/10000</f>
        <v>44.5655</v>
      </c>
      <c r="C35" s="6">
        <f>+'[1]2.CONSUMO ARGENTINA POR ENVASE'!C339/10000</f>
        <v>47.5565</v>
      </c>
      <c r="D35" s="6">
        <f>+'[1]2.CONSUMO ARGENTINA POR ENVASE'!C351/10000</f>
        <v>40.14</v>
      </c>
      <c r="E35" s="6">
        <f>+'[1]2.CONSUMO ARGENTINA POR ENVASE'!C363/10000</f>
        <v>48.646999999999998</v>
      </c>
      <c r="F35" s="6">
        <f>+'[1]2.CONSUMO ARGENTINA POR ENVASE'!C375/10000</f>
        <v>48.909700000000001</v>
      </c>
      <c r="G35" s="6">
        <f>+'[1]2.CONSUMO ARGENTINA POR ENVASE'!C387/10000</f>
        <v>46.540700000000001</v>
      </c>
      <c r="H35" s="67">
        <f>+'[1]2.CONSUMO ARGENTINA POR ENVASE'!C399/10000</f>
        <v>45.498399999999997</v>
      </c>
      <c r="I35" s="37">
        <f>+'[1]2.CONSUMO ARGENTINA POR ENVASE'!C411/10000</f>
        <v>45.217300000000002</v>
      </c>
      <c r="J35" s="7">
        <f t="shared" ref="J35" si="71">+I35/H35-1</f>
        <v>-6.1782392347862203E-3</v>
      </c>
      <c r="K35" s="2"/>
      <c r="L35" s="42" t="s">
        <v>8</v>
      </c>
      <c r="M35" s="80">
        <f>+SUM('[1]2.CONSUMO ARGENTINA POR ENVASE'!C316:C327)/10000</f>
        <v>526.63330600000006</v>
      </c>
      <c r="N35" s="80">
        <f t="shared" ref="N35:S35" si="72">+SUM(C25:C35)+SUM(B36)</f>
        <v>492.23439999999994</v>
      </c>
      <c r="O35" s="80">
        <f t="shared" si="72"/>
        <v>466.19470000000001</v>
      </c>
      <c r="P35" s="80">
        <f t="shared" si="72"/>
        <v>493.9255</v>
      </c>
      <c r="Q35" s="6">
        <f t="shared" si="72"/>
        <v>561.17220000000009</v>
      </c>
      <c r="R35" s="6">
        <f t="shared" si="72"/>
        <v>503.30410000000012</v>
      </c>
      <c r="S35" s="67">
        <f t="shared" si="72"/>
        <v>529.39929999999993</v>
      </c>
      <c r="T35" s="37">
        <f t="shared" ref="T35" si="73">+SUM(I25:I35)+SUM(H36)</f>
        <v>470.87700000000007</v>
      </c>
      <c r="U35" s="78">
        <f t="shared" si="47"/>
        <v>-0.11054472493635681</v>
      </c>
      <c r="V35" s="7">
        <f t="shared" si="48"/>
        <v>2.0007098322591954E-3</v>
      </c>
    </row>
    <row r="36" spans="1:25" x14ac:dyDescent="0.25">
      <c r="A36" s="42" t="s">
        <v>9</v>
      </c>
      <c r="B36" s="6">
        <f>+'[1]2.CONSUMO ARGENTINA POR ENVASE'!C328/10000</f>
        <v>37.7333</v>
      </c>
      <c r="C36" s="6">
        <f>+'[1]2.CONSUMO ARGENTINA POR ENVASE'!C340/10000</f>
        <v>35.039099999999998</v>
      </c>
      <c r="D36" s="6">
        <f>+'[1]2.CONSUMO ARGENTINA POR ENVASE'!C352/10000</f>
        <v>34.9998</v>
      </c>
      <c r="E36" s="6">
        <f>+'[1]2.CONSUMO ARGENTINA POR ENVASE'!C364/10000</f>
        <v>42.926099999999998</v>
      </c>
      <c r="F36" s="6">
        <f>+'[1]2.CONSUMO ARGENTINA POR ENVASE'!C376/10000</f>
        <v>44.436300000000003</v>
      </c>
      <c r="G36" s="6">
        <f>+'[1]2.CONSUMO ARGENTINA POR ENVASE'!C388/10000</f>
        <v>43.030999999999999</v>
      </c>
      <c r="H36" s="67">
        <f>+'[1]2.CONSUMO ARGENTINA POR ENVASE'!C400/10000</f>
        <v>33.662799999999997</v>
      </c>
      <c r="I36" s="37"/>
      <c r="J36" s="7"/>
      <c r="K36" s="2"/>
      <c r="L36" s="42" t="s">
        <v>9</v>
      </c>
      <c r="M36" s="80">
        <f>+SUM('[1]2.CONSUMO ARGENTINA POR ENVASE'!C317:C328)/10000</f>
        <v>516.67719999999997</v>
      </c>
      <c r="N36" s="80">
        <f>+SUM(C25:C36)</f>
        <v>489.54019999999997</v>
      </c>
      <c r="O36" s="80">
        <f>+SUM(D25:D36)</f>
        <v>466.15539999999999</v>
      </c>
      <c r="P36" s="80">
        <f>+SUM(E25:E36)</f>
        <v>501.85180000000003</v>
      </c>
      <c r="Q36" s="6">
        <f>+SUM(F25:F36)</f>
        <v>562.68240000000003</v>
      </c>
      <c r="R36" s="6">
        <f>+SUM(G25:G36)</f>
        <v>501.89880000000011</v>
      </c>
      <c r="S36" s="67">
        <f t="shared" ref="S36" si="74">+SUM(H25:H36)</f>
        <v>520.03109999999992</v>
      </c>
      <c r="T36" s="37"/>
      <c r="U36" s="78"/>
      <c r="V36" s="7"/>
    </row>
    <row r="37" spans="1:25" ht="25.5" x14ac:dyDescent="0.25">
      <c r="A37" s="53" t="s">
        <v>13</v>
      </c>
      <c r="B37" s="5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75">SUM(G25:G36)</f>
        <v>501.89880000000011</v>
      </c>
      <c r="H37" s="191">
        <f t="shared" si="75"/>
        <v>520.03109999999992</v>
      </c>
      <c r="I37" s="191"/>
      <c r="J37" s="170"/>
      <c r="K37" s="3"/>
      <c r="L37" s="43" t="s">
        <v>14</v>
      </c>
      <c r="M37" s="161">
        <f t="shared" ref="M37:T37" si="76">+AVERAGE(M25:M36)</f>
        <v>543.46618975000001</v>
      </c>
      <c r="N37" s="161">
        <f t="shared" si="76"/>
        <v>496.88609166666669</v>
      </c>
      <c r="O37" s="161">
        <f t="shared" si="76"/>
        <v>482.13429999999994</v>
      </c>
      <c r="P37" s="161">
        <f t="shared" si="76"/>
        <v>476.79443333333342</v>
      </c>
      <c r="Q37" s="46">
        <f t="shared" si="76"/>
        <v>536.29927499999997</v>
      </c>
      <c r="R37" s="46">
        <f t="shared" si="76"/>
        <v>537.14746666666667</v>
      </c>
      <c r="S37" s="237">
        <f t="shared" si="76"/>
        <v>513.42648333333341</v>
      </c>
      <c r="T37" s="203">
        <f t="shared" si="76"/>
        <v>490.11919090909089</v>
      </c>
      <c r="U37" s="79"/>
      <c r="V37" s="75"/>
    </row>
    <row r="38" spans="1:25" ht="25.5" x14ac:dyDescent="0.25">
      <c r="A38" s="57" t="s">
        <v>15</v>
      </c>
      <c r="B38" s="58">
        <f t="shared" ref="B38:H38" si="77">+B37/B$91</f>
        <v>0.54870045601388218</v>
      </c>
      <c r="C38" s="58">
        <f t="shared" si="77"/>
        <v>0.54850258206414992</v>
      </c>
      <c r="D38" s="58">
        <f t="shared" si="77"/>
        <v>0.5552099024049606</v>
      </c>
      <c r="E38" s="58">
        <f t="shared" si="77"/>
        <v>0.56689808285549792</v>
      </c>
      <c r="F38" s="235">
        <f t="shared" si="77"/>
        <v>0.59671559668441843</v>
      </c>
      <c r="G38" s="58">
        <f t="shared" si="77"/>
        <v>0.59885640703910326</v>
      </c>
      <c r="H38" s="195">
        <f t="shared" si="77"/>
        <v>0.6284312104746449</v>
      </c>
      <c r="I38" s="193"/>
      <c r="J38" s="59"/>
      <c r="K38" s="3"/>
      <c r="L38" s="44" t="s">
        <v>15</v>
      </c>
      <c r="M38" s="48">
        <f t="shared" ref="M38:T38" si="78">+M37/M$91</f>
        <v>0.5522818857524463</v>
      </c>
      <c r="N38" s="48">
        <f t="shared" si="78"/>
        <v>0.54471149790555007</v>
      </c>
      <c r="O38" s="48">
        <f t="shared" si="78"/>
        <v>0.55399936545291162</v>
      </c>
      <c r="P38" s="48">
        <f t="shared" si="78"/>
        <v>0.55791112111528307</v>
      </c>
      <c r="Q38" s="48">
        <f t="shared" si="78"/>
        <v>0.58380035640934758</v>
      </c>
      <c r="R38" s="48">
        <f t="shared" si="78"/>
        <v>0.60790013226402972</v>
      </c>
      <c r="S38" s="195">
        <f t="shared" si="78"/>
        <v>0.60942201438107568</v>
      </c>
      <c r="T38" s="193">
        <f t="shared" si="78"/>
        <v>0.62178784263740372</v>
      </c>
      <c r="U38" s="72"/>
      <c r="V38" s="76"/>
    </row>
    <row r="39" spans="1:25" ht="26.25" thickBot="1" x14ac:dyDescent="0.3">
      <c r="A39" s="60" t="s">
        <v>12</v>
      </c>
      <c r="B39" s="61"/>
      <c r="C39" s="62">
        <f>+C37/B37-1</f>
        <v>-5.2522155032194151E-2</v>
      </c>
      <c r="D39" s="62">
        <f t="shared" ref="D39:G39" si="79">+D37/C37-1</f>
        <v>-4.7768906414631496E-2</v>
      </c>
      <c r="E39" s="62">
        <f t="shared" si="79"/>
        <v>7.6576180389629878E-2</v>
      </c>
      <c r="F39" s="62">
        <f t="shared" si="79"/>
        <v>0.12121227820643465</v>
      </c>
      <c r="G39" s="62">
        <f t="shared" si="79"/>
        <v>-0.10802470452248003</v>
      </c>
      <c r="H39" s="196">
        <f>+H37/G37-1</f>
        <v>3.6127402575977019E-2</v>
      </c>
      <c r="I39" s="192"/>
      <c r="J39" s="63"/>
      <c r="K39" s="2"/>
      <c r="L39" s="45" t="s">
        <v>12</v>
      </c>
      <c r="M39" s="49"/>
      <c r="N39" s="50">
        <f>+N37/M37-1</f>
        <v>-8.5709284150244258E-2</v>
      </c>
      <c r="O39" s="50">
        <f t="shared" ref="O39:Q39" si="80">+O37/N37-1</f>
        <v>-2.9688477729746809E-2</v>
      </c>
      <c r="P39" s="50">
        <f t="shared" si="80"/>
        <v>-1.1075475581526772E-2</v>
      </c>
      <c r="Q39" s="50">
        <f t="shared" si="80"/>
        <v>0.12480188002754211</v>
      </c>
      <c r="R39" s="50">
        <f t="shared" ref="R39" si="81">+R37/Q37-1</f>
        <v>1.5815640747727233E-3</v>
      </c>
      <c r="S39" s="196">
        <f t="shared" ref="S39:T39" si="82">+S37/R37-1</f>
        <v>-4.4161026171335549E-2</v>
      </c>
      <c r="T39" s="192">
        <f t="shared" si="82"/>
        <v>-4.5395578881953891E-2</v>
      </c>
      <c r="U39" s="73"/>
      <c r="V39" s="52"/>
      <c r="Y39" s="4"/>
    </row>
    <row r="40" spans="1:25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5" ht="15.75" thickBot="1" x14ac:dyDescent="0.3">
      <c r="A41" s="274" t="s">
        <v>238</v>
      </c>
      <c r="B41" s="275"/>
      <c r="C41" s="275"/>
      <c r="D41" s="275"/>
      <c r="E41" s="275"/>
      <c r="F41" s="275"/>
      <c r="G41" s="275"/>
      <c r="H41" s="275"/>
      <c r="I41" s="275"/>
      <c r="J41" s="276"/>
      <c r="K41" s="2"/>
      <c r="L41" s="274" t="s">
        <v>239</v>
      </c>
      <c r="M41" s="275"/>
      <c r="N41" s="275"/>
      <c r="O41" s="275"/>
      <c r="P41" s="275"/>
      <c r="Q41" s="275"/>
      <c r="R41" s="275"/>
      <c r="S41" s="275"/>
      <c r="T41" s="275"/>
      <c r="U41" s="275"/>
      <c r="V41" s="276"/>
    </row>
    <row r="42" spans="1:25" ht="38.25" x14ac:dyDescent="0.25">
      <c r="A42" s="38"/>
      <c r="B42" s="39">
        <v>2016</v>
      </c>
      <c r="C42" s="39">
        <f>+B42+1</f>
        <v>2017</v>
      </c>
      <c r="D42" s="39">
        <f t="shared" ref="D42:G42" si="83">+C42+1</f>
        <v>2018</v>
      </c>
      <c r="E42" s="39">
        <f t="shared" si="83"/>
        <v>2019</v>
      </c>
      <c r="F42" s="39">
        <f t="shared" si="83"/>
        <v>2020</v>
      </c>
      <c r="G42" s="39">
        <f t="shared" si="83"/>
        <v>2021</v>
      </c>
      <c r="H42" s="198">
        <f>+H24</f>
        <v>2022</v>
      </c>
      <c r="I42" s="40">
        <v>2023</v>
      </c>
      <c r="J42" s="41" t="s">
        <v>16</v>
      </c>
      <c r="K42" s="2"/>
      <c r="L42" s="65"/>
      <c r="M42" s="64">
        <v>2016</v>
      </c>
      <c r="N42" s="64">
        <f>+M42+1</f>
        <v>2017</v>
      </c>
      <c r="O42" s="64">
        <f t="shared" ref="O42:Q42" si="84">+N42+1</f>
        <v>2018</v>
      </c>
      <c r="P42" s="64">
        <f t="shared" si="84"/>
        <v>2019</v>
      </c>
      <c r="Q42" s="64">
        <f t="shared" si="84"/>
        <v>2020</v>
      </c>
      <c r="R42" s="64">
        <f t="shared" ref="R42" si="85">+Q42+1</f>
        <v>2021</v>
      </c>
      <c r="S42" s="198">
        <v>2022</v>
      </c>
      <c r="T42" s="40">
        <v>2023</v>
      </c>
      <c r="U42" s="77" t="s">
        <v>16</v>
      </c>
      <c r="V42" s="74" t="s">
        <v>21</v>
      </c>
    </row>
    <row r="43" spans="1:25" x14ac:dyDescent="0.25">
      <c r="A43" s="42" t="s">
        <v>10</v>
      </c>
      <c r="B43" s="6">
        <f>+'[1]2.CONSUMO ARGENTINA POR ENVASE'!D317/10000</f>
        <v>32.063856000000001</v>
      </c>
      <c r="C43" s="6">
        <f>+'[1]2.CONSUMO ARGENTINA POR ENVASE'!D341/10000</f>
        <v>27.917300000000001</v>
      </c>
      <c r="D43" s="6">
        <f>+'[1]2.CONSUMO ARGENTINA POR ENVASE'!D341/10000</f>
        <v>27.917300000000001</v>
      </c>
      <c r="E43" s="6">
        <f>+'[1]2.CONSUMO ARGENTINA POR ENVASE'!D353/10000</f>
        <v>27.016100000000002</v>
      </c>
      <c r="F43" s="6">
        <f>+'[1]2.CONSUMO ARGENTINA POR ENVASE'!D365/10000</f>
        <v>29.5044</v>
      </c>
      <c r="G43" s="6">
        <f>+'[1]2.CONSUMO ARGENTINA POR ENVASE'!D377/10000</f>
        <v>24.257400000000001</v>
      </c>
      <c r="H43" s="67">
        <f>+'[1]2.CONSUMO ARGENTINA POR ENVASE'!D389/10000</f>
        <v>21.9298</v>
      </c>
      <c r="I43" s="37">
        <f>+'[1]2.CONSUMO ARGENTINA POR ENVASE'!D401/10000</f>
        <v>20.264500000000002</v>
      </c>
      <c r="J43" s="7">
        <f t="shared" ref="J43:J48" si="86">+I43/H43-1</f>
        <v>-7.5937765050296813E-2</v>
      </c>
      <c r="K43" s="2"/>
      <c r="L43" s="42" t="s">
        <v>10</v>
      </c>
      <c r="M43" s="80">
        <f>+SUM('[1]2.CONSUMO ARGENTINA POR ENVASE'!D306:D317)/10000</f>
        <v>422.19227100000001</v>
      </c>
      <c r="N43" s="80">
        <f t="shared" ref="N43:T43" si="87">+SUM(C43)+SUM(B44:B54)</f>
        <v>380.32407700000005</v>
      </c>
      <c r="O43" s="80">
        <f t="shared" si="87"/>
        <v>339.69560000000001</v>
      </c>
      <c r="P43" s="80">
        <f t="shared" si="87"/>
        <v>338.7944</v>
      </c>
      <c r="Q43" s="6">
        <f t="shared" si="87"/>
        <v>354.13509999999991</v>
      </c>
      <c r="R43" s="6">
        <f t="shared" si="87"/>
        <v>335.41280000000006</v>
      </c>
      <c r="S43" s="67">
        <f t="shared" si="87"/>
        <v>296.64589999999998</v>
      </c>
      <c r="T43" s="37">
        <f t="shared" si="87"/>
        <v>272.66809999999998</v>
      </c>
      <c r="U43" s="78">
        <f t="shared" ref="U43:U53" si="88">+T43/S43-1</f>
        <v>-8.0829703023031829E-2</v>
      </c>
      <c r="V43" s="7">
        <f t="shared" ref="V43:V53" si="89">+POWER(T43/O43,0.2)-1</f>
        <v>-4.3006733464096003E-2</v>
      </c>
    </row>
    <row r="44" spans="1:25" x14ac:dyDescent="0.25">
      <c r="A44" s="42" t="s">
        <v>11</v>
      </c>
      <c r="B44" s="6">
        <f>+'[1]2.CONSUMO ARGENTINA POR ENVASE'!D318/10000</f>
        <v>29.708341999999998</v>
      </c>
      <c r="C44" s="6">
        <f>+'[1]2.CONSUMO ARGENTINA POR ENVASE'!D342/10000</f>
        <v>24.261800000000001</v>
      </c>
      <c r="D44" s="6">
        <f>+'[1]2.CONSUMO ARGENTINA POR ENVASE'!D342/10000</f>
        <v>24.261800000000001</v>
      </c>
      <c r="E44" s="6">
        <f>+'[1]2.CONSUMO ARGENTINA POR ENVASE'!D354/10000</f>
        <v>27.850100000000001</v>
      </c>
      <c r="F44" s="6">
        <f>+'[1]2.CONSUMO ARGENTINA POR ENVASE'!D366/10000</f>
        <v>27.202200000000001</v>
      </c>
      <c r="G44" s="6">
        <f>+'[1]2.CONSUMO ARGENTINA POR ENVASE'!D378/10000</f>
        <v>21.626000000000001</v>
      </c>
      <c r="H44" s="67">
        <f>+'[1]2.CONSUMO ARGENTINA POR ENVASE'!D390/10000</f>
        <v>20.14</v>
      </c>
      <c r="I44" s="37">
        <f>+'[1]2.CONSUMO ARGENTINA POR ENVASE'!D402/10000</f>
        <v>17.2849</v>
      </c>
      <c r="J44" s="7">
        <f t="shared" si="86"/>
        <v>-0.14176266137040716</v>
      </c>
      <c r="K44" s="2"/>
      <c r="L44" s="42" t="s">
        <v>11</v>
      </c>
      <c r="M44" s="80">
        <f>+SUM('[1]2.CONSUMO ARGENTINA POR ENVASE'!D307:D318)/10000</f>
        <v>417.80590100000001</v>
      </c>
      <c r="N44" s="80">
        <f t="shared" ref="N44:S44" si="90">+SUM(C43:C44)+SUM(B45:B54)</f>
        <v>374.87753500000002</v>
      </c>
      <c r="O44" s="80">
        <f t="shared" si="90"/>
        <v>339.69560000000001</v>
      </c>
      <c r="P44" s="80">
        <f t="shared" si="90"/>
        <v>342.3827</v>
      </c>
      <c r="Q44" s="6">
        <f t="shared" si="90"/>
        <v>353.48719999999997</v>
      </c>
      <c r="R44" s="6">
        <f t="shared" si="90"/>
        <v>329.83659999999998</v>
      </c>
      <c r="S44" s="67">
        <f t="shared" si="90"/>
        <v>295.15989999999999</v>
      </c>
      <c r="T44" s="37">
        <f t="shared" ref="T44" si="91">+SUM(I43:I44)+SUM(H45:H54)</f>
        <v>269.81299999999999</v>
      </c>
      <c r="U44" s="78">
        <f t="shared" si="88"/>
        <v>-8.5875147674192909E-2</v>
      </c>
      <c r="V44" s="7">
        <f t="shared" si="89"/>
        <v>-4.5019310576632998E-2</v>
      </c>
    </row>
    <row r="45" spans="1:25" x14ac:dyDescent="0.25">
      <c r="A45" s="42" t="s">
        <v>0</v>
      </c>
      <c r="B45" s="6">
        <f>+'[1]2.CONSUMO ARGENTINA POR ENVASE'!D319/10000</f>
        <v>33.000700000000002</v>
      </c>
      <c r="C45" s="6">
        <f>+'[1]2.CONSUMO ARGENTINA POR ENVASE'!D343/10000</f>
        <v>31.415700000000001</v>
      </c>
      <c r="D45" s="6">
        <f>+'[1]2.CONSUMO ARGENTINA POR ENVASE'!D343/10000</f>
        <v>31.415700000000001</v>
      </c>
      <c r="E45" s="6">
        <f>+'[1]2.CONSUMO ARGENTINA POR ENVASE'!D355/10000</f>
        <v>31.3886</v>
      </c>
      <c r="F45" s="6">
        <f>+'[1]2.CONSUMO ARGENTINA POR ENVASE'!D367/10000</f>
        <v>28.1387</v>
      </c>
      <c r="G45" s="6">
        <f>+'[1]2.CONSUMO ARGENTINA POR ENVASE'!D379/10000</f>
        <v>20.214500000000001</v>
      </c>
      <c r="H45" s="67">
        <f>+'[1]2.CONSUMO ARGENTINA POR ENVASE'!D391/10000</f>
        <v>27.635300000000001</v>
      </c>
      <c r="I45" s="37">
        <f>+'[1]2.CONSUMO ARGENTINA POR ENVASE'!D403/10000</f>
        <v>21.237200000000001</v>
      </c>
      <c r="J45" s="7">
        <f t="shared" si="86"/>
        <v>-0.23151910780776752</v>
      </c>
      <c r="K45" s="2"/>
      <c r="L45" s="42" t="s">
        <v>0</v>
      </c>
      <c r="M45" s="80">
        <f>+SUM('[1]2.CONSUMO ARGENTINA POR ENVASE'!D308:D319)/10000</f>
        <v>412.37397400000003</v>
      </c>
      <c r="N45" s="80">
        <f t="shared" ref="N45:S45" si="92">+SUM(C43:C45)+SUM(B46:B54)</f>
        <v>373.29253499999999</v>
      </c>
      <c r="O45" s="80">
        <f t="shared" si="92"/>
        <v>339.69560000000001</v>
      </c>
      <c r="P45" s="80">
        <f t="shared" si="92"/>
        <v>342.35559999999998</v>
      </c>
      <c r="Q45" s="6">
        <f t="shared" si="92"/>
        <v>350.23730000000006</v>
      </c>
      <c r="R45" s="6">
        <f t="shared" si="92"/>
        <v>321.91239999999999</v>
      </c>
      <c r="S45" s="67">
        <f t="shared" si="92"/>
        <v>302.58070000000004</v>
      </c>
      <c r="T45" s="37">
        <f t="shared" ref="T45" si="93">+SUM(I43:I45)+SUM(H46:H54)</f>
        <v>263.41490000000005</v>
      </c>
      <c r="U45" s="78">
        <f t="shared" si="88"/>
        <v>-0.12943918762829221</v>
      </c>
      <c r="V45" s="7">
        <f t="shared" si="89"/>
        <v>-4.9592000438485773E-2</v>
      </c>
    </row>
    <row r="46" spans="1:25" x14ac:dyDescent="0.25">
      <c r="A46" s="42" t="s">
        <v>1</v>
      </c>
      <c r="B46" s="6">
        <f>+'[1]2.CONSUMO ARGENTINA POR ENVASE'!D320/10000</f>
        <v>34.680115999999998</v>
      </c>
      <c r="C46" s="6">
        <f>+'[1]2.CONSUMO ARGENTINA POR ENVASE'!D344/10000</f>
        <v>27.5138</v>
      </c>
      <c r="D46" s="6">
        <f>+'[1]2.CONSUMO ARGENTINA POR ENVASE'!D344/10000</f>
        <v>27.5138</v>
      </c>
      <c r="E46" s="6">
        <f>+'[1]2.CONSUMO ARGENTINA POR ENVASE'!D356/10000</f>
        <v>28.707100000000001</v>
      </c>
      <c r="F46" s="6">
        <f>+'[1]2.CONSUMO ARGENTINA POR ENVASE'!D368/10000</f>
        <v>29.555599999999998</v>
      </c>
      <c r="G46" s="6">
        <f>+'[1]2.CONSUMO ARGENTINA POR ENVASE'!D380/10000</f>
        <v>22.5243</v>
      </c>
      <c r="H46" s="67">
        <f>+'[1]2.CONSUMO ARGENTINA POR ENVASE'!D392/10000</f>
        <v>20.758500000000002</v>
      </c>
      <c r="I46" s="37">
        <f>+'[1]2.CONSUMO ARGENTINA POR ENVASE'!D404/10000</f>
        <v>24.2319</v>
      </c>
      <c r="J46" s="7">
        <f t="shared" si="86"/>
        <v>0.16732422862923602</v>
      </c>
      <c r="K46" s="2"/>
      <c r="L46" s="42" t="s">
        <v>1</v>
      </c>
      <c r="M46" s="80">
        <f>+SUM('[1]2.CONSUMO ARGENTINA POR ENVASE'!D309:D320)/10000</f>
        <v>408.84677900000003</v>
      </c>
      <c r="N46" s="80">
        <f t="shared" ref="N46:S46" si="94">+SUM(C43:C46)+SUM(B47:B54)</f>
        <v>366.12621899999999</v>
      </c>
      <c r="O46" s="80">
        <f t="shared" si="94"/>
        <v>339.69560000000001</v>
      </c>
      <c r="P46" s="80">
        <f t="shared" si="94"/>
        <v>343.5489</v>
      </c>
      <c r="Q46" s="6">
        <f t="shared" si="94"/>
        <v>351.08580000000006</v>
      </c>
      <c r="R46" s="6">
        <f t="shared" si="94"/>
        <v>314.8811</v>
      </c>
      <c r="S46" s="67">
        <f t="shared" si="94"/>
        <v>300.81490000000002</v>
      </c>
      <c r="T46" s="37">
        <f t="shared" ref="T46" si="95">+SUM(I43:I46)+SUM(H47:H54)</f>
        <v>266.88830000000002</v>
      </c>
      <c r="U46" s="78">
        <f t="shared" si="88"/>
        <v>-0.11278231231232227</v>
      </c>
      <c r="V46" s="7">
        <f t="shared" si="89"/>
        <v>-4.7098692721454172E-2</v>
      </c>
    </row>
    <row r="47" spans="1:25" x14ac:dyDescent="0.25">
      <c r="A47" s="42" t="s">
        <v>2</v>
      </c>
      <c r="B47" s="6">
        <f>+'[1]2.CONSUMO ARGENTINA POR ENVASE'!D321/10000</f>
        <v>32.234926999999999</v>
      </c>
      <c r="C47" s="6">
        <f>+'[1]2.CONSUMO ARGENTINA POR ENVASE'!D345/10000</f>
        <v>35.193800000000003</v>
      </c>
      <c r="D47" s="6">
        <f>+'[1]2.CONSUMO ARGENTINA POR ENVASE'!D345/10000</f>
        <v>35.193800000000003</v>
      </c>
      <c r="E47" s="6">
        <f>+'[1]2.CONSUMO ARGENTINA POR ENVASE'!D357/10000</f>
        <v>33.863199999999999</v>
      </c>
      <c r="F47" s="6">
        <f>+'[1]2.CONSUMO ARGENTINA POR ENVASE'!D369/10000</f>
        <v>29.913499999999999</v>
      </c>
      <c r="G47" s="6">
        <f>+'[1]2.CONSUMO ARGENTINA POR ENVASE'!D381/10000</f>
        <v>21.0518</v>
      </c>
      <c r="H47" s="67">
        <f>+'[1]2.CONSUMO ARGENTINA POR ENVASE'!D393/10000</f>
        <v>21.964099999999998</v>
      </c>
      <c r="I47" s="37">
        <f>+'[1]2.CONSUMO ARGENTINA POR ENVASE'!D405/10000</f>
        <v>20.542200000000001</v>
      </c>
      <c r="J47" s="7">
        <f t="shared" si="86"/>
        <v>-6.4737457942733667E-2</v>
      </c>
      <c r="K47" s="2"/>
      <c r="L47" s="42" t="s">
        <v>2</v>
      </c>
      <c r="M47" s="80">
        <f>+SUM('[1]2.CONSUMO ARGENTINA POR ENVASE'!D310:D321)/10000</f>
        <v>404.76270600000004</v>
      </c>
      <c r="N47" s="80">
        <f t="shared" ref="N47:S47" si="96">+SUM(C43:C47)+SUM(B48:B54)</f>
        <v>369.08509200000003</v>
      </c>
      <c r="O47" s="80">
        <f t="shared" si="96"/>
        <v>339.69560000000001</v>
      </c>
      <c r="P47" s="80">
        <f t="shared" si="96"/>
        <v>342.2183</v>
      </c>
      <c r="Q47" s="6">
        <f t="shared" si="96"/>
        <v>347.13610000000006</v>
      </c>
      <c r="R47" s="6">
        <f t="shared" si="96"/>
        <v>306.01940000000002</v>
      </c>
      <c r="S47" s="67">
        <f t="shared" si="96"/>
        <v>301.72719999999998</v>
      </c>
      <c r="T47" s="37">
        <f t="shared" ref="T47" si="97">+SUM(I43:I47)+SUM(H48:H54)</f>
        <v>265.46640000000002</v>
      </c>
      <c r="U47" s="78">
        <f t="shared" si="88"/>
        <v>-0.12017743179932061</v>
      </c>
      <c r="V47" s="7">
        <f t="shared" si="89"/>
        <v>-4.8116217353964541E-2</v>
      </c>
    </row>
    <row r="48" spans="1:25" x14ac:dyDescent="0.25">
      <c r="A48" s="42" t="s">
        <v>3</v>
      </c>
      <c r="B48" s="6">
        <f>+'[1]2.CONSUMO ARGENTINA POR ENVASE'!D322/10000</f>
        <v>30.238278999999999</v>
      </c>
      <c r="C48" s="6">
        <f>+'[1]2.CONSUMO ARGENTINA POR ENVASE'!D346/10000</f>
        <v>31.950900000000001</v>
      </c>
      <c r="D48" s="6">
        <f>+'[1]2.CONSUMO ARGENTINA POR ENVASE'!D346/10000</f>
        <v>31.950900000000001</v>
      </c>
      <c r="E48" s="6">
        <f>+'[1]2.CONSUMO ARGENTINA POR ENVASE'!D358/10000</f>
        <v>29.917000000000002</v>
      </c>
      <c r="F48" s="6">
        <f>+'[1]2.CONSUMO ARGENTINA POR ENVASE'!D370/10000</f>
        <v>29.218399999999999</v>
      </c>
      <c r="G48" s="6">
        <f>+'[1]2.CONSUMO ARGENTINA POR ENVASE'!D382/10000</f>
        <v>29.378599999999999</v>
      </c>
      <c r="H48" s="67">
        <f>+'[1]2.CONSUMO ARGENTINA POR ENVASE'!D394/10000</f>
        <v>22.8934</v>
      </c>
      <c r="I48" s="37">
        <f>+'[1]2.CONSUMO ARGENTINA POR ENVASE'!D406/10000</f>
        <v>21.549499999999998</v>
      </c>
      <c r="J48" s="7">
        <f t="shared" si="86"/>
        <v>-5.8702508146452725E-2</v>
      </c>
      <c r="K48" s="2"/>
      <c r="L48" s="42" t="s">
        <v>3</v>
      </c>
      <c r="M48" s="80">
        <f>+SUM('[1]2.CONSUMO ARGENTINA POR ENVASE'!D311:D322)/10000</f>
        <v>393.99383999999998</v>
      </c>
      <c r="N48" s="80">
        <f t="shared" ref="N48:S48" si="98">+SUM(C43:C48)+SUM(B49:B54)</f>
        <v>370.79771300000004</v>
      </c>
      <c r="O48" s="80">
        <f t="shared" si="98"/>
        <v>339.69560000000001</v>
      </c>
      <c r="P48" s="80">
        <f t="shared" si="98"/>
        <v>340.18439999999998</v>
      </c>
      <c r="Q48" s="6">
        <f t="shared" si="98"/>
        <v>346.4375</v>
      </c>
      <c r="R48" s="6">
        <f t="shared" si="98"/>
        <v>306.17959999999999</v>
      </c>
      <c r="S48" s="67">
        <f t="shared" si="98"/>
        <v>295.24200000000002</v>
      </c>
      <c r="T48" s="37">
        <f t="shared" ref="T48" si="99">+SUM(I43:I48)+SUM(H49:H54)</f>
        <v>264.1225</v>
      </c>
      <c r="U48" s="78">
        <f t="shared" si="88"/>
        <v>-0.10540336402002426</v>
      </c>
      <c r="V48" s="7">
        <f t="shared" si="89"/>
        <v>-4.908194026298518E-2</v>
      </c>
    </row>
    <row r="49" spans="1:22" x14ac:dyDescent="0.25">
      <c r="A49" s="42" t="s">
        <v>4</v>
      </c>
      <c r="B49" s="6">
        <f>+'[1]2.CONSUMO ARGENTINA POR ENVASE'!D323/10000</f>
        <v>33.176900000000003</v>
      </c>
      <c r="C49" s="6">
        <f>+'[1]2.CONSUMO ARGENTINA POR ENVASE'!D347/10000</f>
        <v>30.0137</v>
      </c>
      <c r="D49" s="6">
        <f>+'[1]2.CONSUMO ARGENTINA POR ENVASE'!D347/10000</f>
        <v>30.0137</v>
      </c>
      <c r="E49" s="6">
        <f>+'[1]2.CONSUMO ARGENTINA POR ENVASE'!D359/10000</f>
        <v>32.694800000000001</v>
      </c>
      <c r="F49" s="6">
        <f>+'[1]2.CONSUMO ARGENTINA POR ENVASE'!D371/10000</f>
        <v>35.3003</v>
      </c>
      <c r="G49" s="6">
        <f>+'[1]2.CONSUMO ARGENTINA POR ENVASE'!D383/10000</f>
        <v>28.425999999999998</v>
      </c>
      <c r="H49" s="67">
        <f>+'[1]2.CONSUMO ARGENTINA POR ENVASE'!D395/10000</f>
        <v>27.9634</v>
      </c>
      <c r="I49" s="37">
        <f>+'[1]2.CONSUMO ARGENTINA POR ENVASE'!D407/10000</f>
        <v>26.458300000000001</v>
      </c>
      <c r="J49" s="7">
        <f t="shared" ref="J49" si="100">+I49/H49-1</f>
        <v>-5.3823926990280158E-2</v>
      </c>
      <c r="K49" s="2"/>
      <c r="L49" s="42" t="s">
        <v>4</v>
      </c>
      <c r="M49" s="80">
        <f>+SUM('[1]2.CONSUMO ARGENTINA POR ENVASE'!D312:D323)/10000</f>
        <v>393.19310000000007</v>
      </c>
      <c r="N49" s="80">
        <f t="shared" ref="N49:S49" si="101">+SUM(C43:C49)+SUM(B50:B54)</f>
        <v>367.63451299999997</v>
      </c>
      <c r="O49" s="80">
        <f t="shared" si="101"/>
        <v>339.69560000000001</v>
      </c>
      <c r="P49" s="80">
        <f t="shared" si="101"/>
        <v>342.8655</v>
      </c>
      <c r="Q49" s="6">
        <f t="shared" si="101"/>
        <v>349.04300000000001</v>
      </c>
      <c r="R49" s="6">
        <f t="shared" si="101"/>
        <v>299.30529999999999</v>
      </c>
      <c r="S49" s="67">
        <f t="shared" si="101"/>
        <v>294.77940000000001</v>
      </c>
      <c r="T49" s="37">
        <f t="shared" ref="T49" si="102">+SUM(I43:I49)+SUM(H50:H54)</f>
        <v>262.61739999999998</v>
      </c>
      <c r="U49" s="78">
        <f t="shared" si="88"/>
        <v>-0.10910531740006268</v>
      </c>
      <c r="V49" s="7">
        <f t="shared" si="89"/>
        <v>-5.0168178886693782E-2</v>
      </c>
    </row>
    <row r="50" spans="1:22" x14ac:dyDescent="0.25">
      <c r="A50" s="42" t="s">
        <v>5</v>
      </c>
      <c r="B50" s="6">
        <f>+'[1]2.CONSUMO ARGENTINA POR ENVASE'!D324/10000</f>
        <v>30.719017999999998</v>
      </c>
      <c r="C50" s="6">
        <f>+'[1]2.CONSUMO ARGENTINA POR ENVASE'!D348/10000</f>
        <v>29.0334</v>
      </c>
      <c r="D50" s="6">
        <f>+'[1]2.CONSUMO ARGENTINA POR ENVASE'!D348/10000</f>
        <v>29.0334</v>
      </c>
      <c r="E50" s="6">
        <f>+'[1]2.CONSUMO ARGENTINA POR ENVASE'!D360/10000</f>
        <v>33.0916</v>
      </c>
      <c r="F50" s="6">
        <f>+'[1]2.CONSUMO ARGENTINA POR ENVASE'!D372/10000</f>
        <v>27.805599999999998</v>
      </c>
      <c r="G50" s="6">
        <f>+'[1]2.CONSUMO ARGENTINA POR ENVASE'!D384/10000</f>
        <v>25.753699999999998</v>
      </c>
      <c r="H50" s="67">
        <f>+'[1]2.CONSUMO ARGENTINA POR ENVASE'!D396/10000</f>
        <v>24.847999999999999</v>
      </c>
      <c r="I50" s="37">
        <f>+'[1]2.CONSUMO ARGENTINA POR ENVASE'!D408/10000</f>
        <v>24.189399999999999</v>
      </c>
      <c r="J50" s="7">
        <f t="shared" ref="J50" si="103">+I50/H50-1</f>
        <v>-2.6505151320025733E-2</v>
      </c>
      <c r="K50" s="2"/>
      <c r="L50" s="42" t="s">
        <v>5</v>
      </c>
      <c r="M50" s="80">
        <f>+SUM('[1]2.CONSUMO ARGENTINA POR ENVASE'!D313:D324)/10000</f>
        <v>390.55422000000004</v>
      </c>
      <c r="N50" s="80">
        <f t="shared" ref="N50:S50" si="104">+SUM(C43:C50)+SUM(B51:B54)</f>
        <v>365.94889499999999</v>
      </c>
      <c r="O50" s="80">
        <f t="shared" si="104"/>
        <v>339.69560000000001</v>
      </c>
      <c r="P50" s="80">
        <f t="shared" si="104"/>
        <v>346.92369999999994</v>
      </c>
      <c r="Q50" s="6">
        <f t="shared" si="104"/>
        <v>343.75700000000001</v>
      </c>
      <c r="R50" s="6">
        <f t="shared" si="104"/>
        <v>297.2534</v>
      </c>
      <c r="S50" s="67">
        <f t="shared" si="104"/>
        <v>293.87369999999999</v>
      </c>
      <c r="T50" s="37">
        <f t="shared" ref="T50" si="105">+SUM(I43:I50)+SUM(H51:H54)</f>
        <v>261.9588</v>
      </c>
      <c r="U50" s="78">
        <f t="shared" si="88"/>
        <v>-0.10860073562213968</v>
      </c>
      <c r="V50" s="7">
        <f t="shared" si="89"/>
        <v>-5.0645060998813829E-2</v>
      </c>
    </row>
    <row r="51" spans="1:22" x14ac:dyDescent="0.25">
      <c r="A51" s="42" t="s">
        <v>6</v>
      </c>
      <c r="B51" s="6">
        <f>+'[1]2.CONSUMO ARGENTINA POR ENVASE'!D325/10000</f>
        <v>33.967412000000003</v>
      </c>
      <c r="C51" s="6">
        <f>+'[1]2.CONSUMO ARGENTINA POR ENVASE'!D349/10000</f>
        <v>24.361899999999999</v>
      </c>
      <c r="D51" s="6">
        <f>+'[1]2.CONSUMO ARGENTINA POR ENVASE'!D349/10000</f>
        <v>24.361899999999999</v>
      </c>
      <c r="E51" s="6">
        <f>+'[1]2.CONSUMO ARGENTINA POR ENVASE'!D361/10000</f>
        <v>25.727900000000002</v>
      </c>
      <c r="F51" s="6">
        <f>+'[1]2.CONSUMO ARGENTINA POR ENVASE'!D373/10000</f>
        <v>26.8322</v>
      </c>
      <c r="G51" s="6">
        <f>+'[1]2.CONSUMO ARGENTINA POR ENVASE'!D385/10000</f>
        <v>22.988900000000001</v>
      </c>
      <c r="H51" s="67">
        <f>+'[1]2.CONSUMO ARGENTINA POR ENVASE'!D397/10000</f>
        <v>23.914999999999999</v>
      </c>
      <c r="I51" s="37">
        <f>+'[1]2.CONSUMO ARGENTINA POR ENVASE'!D409/10000</f>
        <v>22.430599999999998</v>
      </c>
      <c r="J51" s="7">
        <f t="shared" ref="J51" si="106">+I51/H51-1</f>
        <v>-6.2069830650219537E-2</v>
      </c>
      <c r="K51" s="2"/>
      <c r="L51" s="42" t="s">
        <v>6</v>
      </c>
      <c r="M51" s="80">
        <f>+SUM('[1]2.CONSUMO ARGENTINA POR ENVASE'!D314:D325)/10000</f>
        <v>390.38072800000003</v>
      </c>
      <c r="N51" s="80">
        <f t="shared" ref="N51:S51" si="107">+SUM(C43:C51)+SUM(B52:B54)</f>
        <v>356.34338300000002</v>
      </c>
      <c r="O51" s="80">
        <f t="shared" si="107"/>
        <v>339.69560000000001</v>
      </c>
      <c r="P51" s="80">
        <f t="shared" si="107"/>
        <v>348.28969999999998</v>
      </c>
      <c r="Q51" s="6">
        <f t="shared" si="107"/>
        <v>344.86130000000003</v>
      </c>
      <c r="R51" s="6">
        <f t="shared" si="107"/>
        <v>293.4101</v>
      </c>
      <c r="S51" s="67">
        <f t="shared" si="107"/>
        <v>294.7998</v>
      </c>
      <c r="T51" s="37">
        <f t="shared" ref="T51" si="108">+SUM(I43:I51)+SUM(H52:H54)</f>
        <v>260.4744</v>
      </c>
      <c r="U51" s="78">
        <f t="shared" si="88"/>
        <v>-0.11643630694457729</v>
      </c>
      <c r="V51" s="7">
        <f t="shared" si="89"/>
        <v>-5.1723419535194326E-2</v>
      </c>
    </row>
    <row r="52" spans="1:22" x14ac:dyDescent="0.25">
      <c r="A52" s="42" t="s">
        <v>7</v>
      </c>
      <c r="B52" s="6">
        <f>+'[1]2.CONSUMO ARGENTINA POR ENVASE'!D326/10000</f>
        <v>30.560183000000002</v>
      </c>
      <c r="C52" s="6">
        <f>+'[1]2.CONSUMO ARGENTINA POR ENVASE'!D350/10000</f>
        <v>22.835100000000001</v>
      </c>
      <c r="D52" s="6">
        <f>+'[1]2.CONSUMO ARGENTINA POR ENVASE'!D350/10000</f>
        <v>22.835100000000001</v>
      </c>
      <c r="E52" s="6">
        <f>+'[1]2.CONSUMO ARGENTINA POR ENVASE'!D362/10000</f>
        <v>28.593599999999999</v>
      </c>
      <c r="F52" s="6">
        <f>+'[1]2.CONSUMO ARGENTINA POR ENVASE'!D374/10000</f>
        <v>27.314</v>
      </c>
      <c r="G52" s="6">
        <f>+'[1]2.CONSUMO ARGENTINA POR ENVASE'!D386/10000</f>
        <v>26.153400000000001</v>
      </c>
      <c r="H52" s="67">
        <f>+'[1]2.CONSUMO ARGENTINA POR ENVASE'!D398/10000</f>
        <v>23.3874</v>
      </c>
      <c r="I52" s="37">
        <f>+'[1]2.CONSUMO ARGENTINA POR ENVASE'!D410/10000</f>
        <v>23.699000000000002</v>
      </c>
      <c r="J52" s="7">
        <f t="shared" ref="J52" si="109">+I52/H52-1</f>
        <v>1.3323413461949762E-2</v>
      </c>
      <c r="K52" s="2"/>
      <c r="L52" s="42" t="s">
        <v>7</v>
      </c>
      <c r="M52" s="80">
        <f>+SUM('[1]2.CONSUMO ARGENTINA POR ENVASE'!D315:D326)/10000</f>
        <v>385.21522400000003</v>
      </c>
      <c r="N52" s="80">
        <f t="shared" ref="N52:S52" si="110">+SUM(C43:C52)+SUM(B53:B54)</f>
        <v>348.61830000000003</v>
      </c>
      <c r="O52" s="80">
        <f t="shared" si="110"/>
        <v>339.69560000000001</v>
      </c>
      <c r="P52" s="80">
        <f t="shared" si="110"/>
        <v>354.04819999999995</v>
      </c>
      <c r="Q52" s="6">
        <f t="shared" si="110"/>
        <v>343.58170000000007</v>
      </c>
      <c r="R52" s="6">
        <f t="shared" si="110"/>
        <v>292.24950000000001</v>
      </c>
      <c r="S52" s="67">
        <f t="shared" si="110"/>
        <v>292.03379999999999</v>
      </c>
      <c r="T52" s="37">
        <f t="shared" ref="T52" si="111">+SUM(I43:I52)+SUM(H53:H54)</f>
        <v>260.786</v>
      </c>
      <c r="U52" s="78">
        <f t="shared" si="88"/>
        <v>-0.1070006280094975</v>
      </c>
      <c r="V52" s="7">
        <f t="shared" si="89"/>
        <v>-5.1496647390319672E-2</v>
      </c>
    </row>
    <row r="53" spans="1:22" x14ac:dyDescent="0.25">
      <c r="A53" s="42" t="s">
        <v>8</v>
      </c>
      <c r="B53" s="6">
        <f>+'[1]2.CONSUMO ARGENTINA POR ENVASE'!D327/10000</f>
        <v>31.772400000000001</v>
      </c>
      <c r="C53" s="6">
        <f>+'[1]2.CONSUMO ARGENTINA POR ENVASE'!D351/10000</f>
        <v>24.990400000000001</v>
      </c>
      <c r="D53" s="6">
        <f>+'[1]2.CONSUMO ARGENTINA POR ENVASE'!D351/10000</f>
        <v>24.990400000000001</v>
      </c>
      <c r="E53" s="6">
        <f>+'[1]2.CONSUMO ARGENTINA POR ENVASE'!D363/10000</f>
        <v>26.1799</v>
      </c>
      <c r="F53" s="6">
        <f>+'[1]2.CONSUMO ARGENTINA POR ENVASE'!D375/10000</f>
        <v>23.620699999999999</v>
      </c>
      <c r="G53" s="6">
        <f>+'[1]2.CONSUMO ARGENTINA POR ENVASE'!D387/10000</f>
        <v>29.1312</v>
      </c>
      <c r="H53" s="67">
        <f>+'[1]2.CONSUMO ARGENTINA POR ENVASE'!D399/10000</f>
        <v>18.315100000000001</v>
      </c>
      <c r="I53" s="37">
        <f>+'[1]2.CONSUMO ARGENTINA POR ENVASE'!D411/10000</f>
        <v>21.610399999999998</v>
      </c>
      <c r="J53" s="7">
        <f t="shared" ref="J53" si="112">+I53/H53-1</f>
        <v>0.17992257754530394</v>
      </c>
      <c r="K53" s="2"/>
      <c r="L53" s="42" t="s">
        <v>8</v>
      </c>
      <c r="M53" s="80">
        <f>+SUM('[1]2.CONSUMO ARGENTINA POR ENVASE'!D316:D327)/10000</f>
        <v>384.25962400000003</v>
      </c>
      <c r="N53" s="80">
        <f t="shared" ref="N53:S53" si="113">+SUM(C43:C53)+SUM(B54)</f>
        <v>341.83630000000005</v>
      </c>
      <c r="O53" s="80">
        <f t="shared" si="113"/>
        <v>339.69560000000007</v>
      </c>
      <c r="P53" s="80">
        <f t="shared" si="113"/>
        <v>355.23769999999996</v>
      </c>
      <c r="Q53" s="6">
        <f t="shared" si="113"/>
        <v>341.02250000000004</v>
      </c>
      <c r="R53" s="6">
        <f t="shared" si="113"/>
        <v>297.76000000000005</v>
      </c>
      <c r="S53" s="67">
        <f t="shared" si="113"/>
        <v>281.21769999999998</v>
      </c>
      <c r="T53" s="37">
        <f t="shared" ref="T53" si="114">+SUM(I43:I53)+SUM(H54)</f>
        <v>264.0813</v>
      </c>
      <c r="U53" s="78">
        <f t="shared" si="88"/>
        <v>-6.0936420431573102E-2</v>
      </c>
      <c r="V53" s="7">
        <f t="shared" si="89"/>
        <v>-4.9111608518284666E-2</v>
      </c>
    </row>
    <row r="54" spans="1:22" x14ac:dyDescent="0.25">
      <c r="A54" s="42" t="s">
        <v>9</v>
      </c>
      <c r="B54" s="6">
        <f>+'[1]2.CONSUMO ARGENTINA POR ENVASE'!D328/10000</f>
        <v>32.348500000000001</v>
      </c>
      <c r="C54" s="6">
        <f>+'[1]2.CONSUMO ARGENTINA POR ENVASE'!D352/10000</f>
        <v>30.207799999999999</v>
      </c>
      <c r="D54" s="6">
        <f>+'[1]2.CONSUMO ARGENTINA POR ENVASE'!D352/10000</f>
        <v>30.207799999999999</v>
      </c>
      <c r="E54" s="6">
        <f>+'[1]2.CONSUMO ARGENTINA POR ENVASE'!D364/10000</f>
        <v>26.616900000000001</v>
      </c>
      <c r="F54" s="6">
        <f>+'[1]2.CONSUMO ARGENTINA POR ENVASE'!D376/10000</f>
        <v>26.254200000000001</v>
      </c>
      <c r="G54" s="6">
        <f>+'[1]2.CONSUMO ARGENTINA POR ENVASE'!D388/10000</f>
        <v>27.467700000000001</v>
      </c>
      <c r="H54" s="67">
        <f>+'[1]2.CONSUMO ARGENTINA POR ENVASE'!D400/10000</f>
        <v>20.583400000000001</v>
      </c>
      <c r="I54" s="37"/>
      <c r="J54" s="7"/>
      <c r="K54" s="2"/>
      <c r="L54" s="42" t="s">
        <v>9</v>
      </c>
      <c r="M54" s="80">
        <f>+SUM('[1]2.CONSUMO ARGENTINA POR ENVASE'!D317:D328)/10000</f>
        <v>384.47063300000008</v>
      </c>
      <c r="N54" s="80">
        <f>+SUM(C43:C54)</f>
        <v>339.69560000000007</v>
      </c>
      <c r="O54" s="80">
        <f>+SUM(D43:D54)</f>
        <v>339.69560000000007</v>
      </c>
      <c r="P54" s="80">
        <f>+SUM(E43:E54)</f>
        <v>351.64679999999993</v>
      </c>
      <c r="Q54" s="6">
        <f>+SUM(F43:F54)</f>
        <v>340.65980000000008</v>
      </c>
      <c r="R54" s="6">
        <f>+SUM(G43:G54)</f>
        <v>298.9735</v>
      </c>
      <c r="S54" s="67">
        <f t="shared" ref="S54" si="115">+SUM(H43:H54)</f>
        <v>274.33339999999998</v>
      </c>
      <c r="T54" s="37"/>
      <c r="U54" s="78"/>
      <c r="V54" s="7"/>
    </row>
    <row r="55" spans="1:22" ht="25.5" x14ac:dyDescent="0.25">
      <c r="A55" s="53" t="s">
        <v>13</v>
      </c>
      <c r="B55" s="54">
        <f>SUM(B43:B54)</f>
        <v>384.47063300000002</v>
      </c>
      <c r="C55" s="54">
        <f t="shared" ref="C55:H55" si="116">SUM(C43:C54)</f>
        <v>339.69560000000007</v>
      </c>
      <c r="D55" s="54">
        <f t="shared" si="116"/>
        <v>339.69560000000007</v>
      </c>
      <c r="E55" s="54">
        <f t="shared" si="116"/>
        <v>351.64679999999993</v>
      </c>
      <c r="F55" s="54">
        <f t="shared" si="116"/>
        <v>340.65980000000008</v>
      </c>
      <c r="G55" s="54">
        <f t="shared" si="116"/>
        <v>298.9735</v>
      </c>
      <c r="H55" s="191">
        <f t="shared" si="116"/>
        <v>274.33339999999998</v>
      </c>
      <c r="I55" s="191"/>
      <c r="J55" s="170"/>
      <c r="K55" s="3"/>
      <c r="L55" s="43" t="s">
        <v>14</v>
      </c>
      <c r="M55" s="161">
        <f>+AVERAGE(M43:M54)</f>
        <v>399.00408333333331</v>
      </c>
      <c r="N55" s="161">
        <f>+AVERAGE(N43:N54)</f>
        <v>362.88168016666668</v>
      </c>
      <c r="O55" s="161">
        <f t="shared" ref="O55:T55" si="117">+AVERAGE(O43:O54)</f>
        <v>339.69560000000001</v>
      </c>
      <c r="P55" s="161">
        <f t="shared" si="117"/>
        <v>345.70799166666666</v>
      </c>
      <c r="Q55" s="46">
        <f t="shared" si="117"/>
        <v>347.1203583333334</v>
      </c>
      <c r="R55" s="46">
        <f t="shared" si="117"/>
        <v>307.76614166666667</v>
      </c>
      <c r="S55" s="237">
        <f t="shared" si="117"/>
        <v>293.60070000000007</v>
      </c>
      <c r="T55" s="203">
        <f t="shared" si="117"/>
        <v>264.75373636363634</v>
      </c>
      <c r="U55" s="79"/>
      <c r="V55" s="75"/>
    </row>
    <row r="56" spans="1:22" ht="25.5" x14ac:dyDescent="0.25">
      <c r="A56" s="57" t="s">
        <v>15</v>
      </c>
      <c r="B56" s="58">
        <f t="shared" ref="B56:H56" si="118">+B55/B$91</f>
        <v>0.40829982753457278</v>
      </c>
      <c r="C56" s="58">
        <f t="shared" si="118"/>
        <v>0.3806100371651413</v>
      </c>
      <c r="D56" s="58">
        <f t="shared" si="118"/>
        <v>0.40459117479577533</v>
      </c>
      <c r="E56" s="58">
        <f t="shared" si="118"/>
        <v>0.39722463237607325</v>
      </c>
      <c r="F56" s="58">
        <f t="shared" si="118"/>
        <v>0.36126421552085985</v>
      </c>
      <c r="G56" s="58">
        <f t="shared" si="118"/>
        <v>0.35672967540449452</v>
      </c>
      <c r="H56" s="195">
        <f t="shared" si="118"/>
        <v>0.33151800081884519</v>
      </c>
      <c r="I56" s="193"/>
      <c r="J56" s="59"/>
      <c r="K56" s="3"/>
      <c r="L56" s="44" t="s">
        <v>15</v>
      </c>
      <c r="M56" s="48">
        <f t="shared" ref="M56:T56" si="119">+M55/M$91</f>
        <v>0.40547642470201994</v>
      </c>
      <c r="N56" s="48">
        <f t="shared" si="119"/>
        <v>0.3978091294587307</v>
      </c>
      <c r="O56" s="48">
        <f t="shared" si="119"/>
        <v>0.39032930626828694</v>
      </c>
      <c r="P56" s="48">
        <f t="shared" si="119"/>
        <v>0.40452303912370113</v>
      </c>
      <c r="Q56" s="48">
        <f t="shared" si="119"/>
        <v>0.37786549107667633</v>
      </c>
      <c r="R56" s="48">
        <f t="shared" si="119"/>
        <v>0.34830486939940908</v>
      </c>
      <c r="S56" s="195">
        <f t="shared" si="119"/>
        <v>0.34849532664548744</v>
      </c>
      <c r="T56" s="193">
        <f t="shared" si="119"/>
        <v>0.33587881808584769</v>
      </c>
      <c r="U56" s="72"/>
      <c r="V56" s="76"/>
    </row>
    <row r="57" spans="1:22" ht="26.25" thickBot="1" x14ac:dyDescent="0.3">
      <c r="A57" s="60" t="s">
        <v>12</v>
      </c>
      <c r="B57" s="61"/>
      <c r="C57" s="62">
        <f>+C55/B55-1</f>
        <v>-0.11645891560201416</v>
      </c>
      <c r="D57" s="62">
        <f t="shared" ref="D57:G57" si="120">+D55/C55-1</f>
        <v>0</v>
      </c>
      <c r="E57" s="62">
        <f t="shared" si="120"/>
        <v>3.518208655042887E-2</v>
      </c>
      <c r="F57" s="62">
        <f t="shared" si="120"/>
        <v>-3.1244419115998956E-2</v>
      </c>
      <c r="G57" s="62">
        <f t="shared" si="120"/>
        <v>-0.12236929628914262</v>
      </c>
      <c r="H57" s="196">
        <f>+H55/G55-1</f>
        <v>-8.2415665602469823E-2</v>
      </c>
      <c r="I57" s="192"/>
      <c r="J57" s="63"/>
      <c r="K57" s="2"/>
      <c r="L57" s="45" t="s">
        <v>12</v>
      </c>
      <c r="M57" s="49"/>
      <c r="N57" s="50">
        <f>+N55/M55-1</f>
        <v>-9.0531412272514267E-2</v>
      </c>
      <c r="O57" s="50">
        <f t="shared" ref="O57:Q57" si="121">+O55/N55-1</f>
        <v>-6.3894325434167953E-2</v>
      </c>
      <c r="P57" s="50">
        <f t="shared" si="121"/>
        <v>1.7699351026821297E-2</v>
      </c>
      <c r="Q57" s="50">
        <f t="shared" si="121"/>
        <v>4.0854325057910756E-3</v>
      </c>
      <c r="R57" s="50">
        <f t="shared" ref="R57" si="122">+R55/Q55-1</f>
        <v>-0.11337340412882257</v>
      </c>
      <c r="S57" s="196">
        <f t="shared" ref="S57:T57" si="123">+S55/R55-1</f>
        <v>-4.602664084475161E-2</v>
      </c>
      <c r="T57" s="192">
        <f t="shared" si="123"/>
        <v>-9.8252366688375559E-2</v>
      </c>
      <c r="U57" s="73"/>
      <c r="V57" s="52"/>
    </row>
    <row r="58" spans="1:22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2" ht="15.75" thickBot="1" x14ac:dyDescent="0.3">
      <c r="A59" s="274" t="s">
        <v>279</v>
      </c>
      <c r="B59" s="275"/>
      <c r="C59" s="275"/>
      <c r="D59" s="275"/>
      <c r="E59" s="275"/>
      <c r="F59" s="275"/>
      <c r="G59" s="275"/>
      <c r="H59" s="275"/>
      <c r="I59" s="275"/>
      <c r="J59" s="276"/>
      <c r="K59" s="2"/>
      <c r="L59" s="274" t="s">
        <v>240</v>
      </c>
      <c r="M59" s="275"/>
      <c r="N59" s="275"/>
      <c r="O59" s="275"/>
      <c r="P59" s="275"/>
      <c r="Q59" s="275"/>
      <c r="R59" s="275"/>
      <c r="S59" s="275"/>
      <c r="T59" s="275"/>
      <c r="U59" s="275"/>
      <c r="V59" s="276"/>
    </row>
    <row r="60" spans="1:22" ht="38.25" x14ac:dyDescent="0.25">
      <c r="A60" s="38"/>
      <c r="B60" s="39">
        <v>2016</v>
      </c>
      <c r="C60" s="39">
        <f>+B60+1</f>
        <v>2017</v>
      </c>
      <c r="D60" s="39">
        <f t="shared" ref="D60:G60" si="124">+C60+1</f>
        <v>2018</v>
      </c>
      <c r="E60" s="39">
        <f t="shared" si="124"/>
        <v>2019</v>
      </c>
      <c r="F60" s="39">
        <f t="shared" si="124"/>
        <v>2020</v>
      </c>
      <c r="G60" s="39">
        <f t="shared" si="124"/>
        <v>2021</v>
      </c>
      <c r="H60" s="198">
        <f>+H42</f>
        <v>2022</v>
      </c>
      <c r="I60" s="40">
        <v>2023</v>
      </c>
      <c r="J60" s="41" t="s">
        <v>16</v>
      </c>
      <c r="K60" s="2"/>
      <c r="L60" s="65"/>
      <c r="M60" s="64">
        <v>2016</v>
      </c>
      <c r="N60" s="64">
        <f>+M60+1</f>
        <v>2017</v>
      </c>
      <c r="O60" s="64">
        <f t="shared" ref="O60:Q60" si="125">+N60+1</f>
        <v>2018</v>
      </c>
      <c r="P60" s="64">
        <f t="shared" si="125"/>
        <v>2019</v>
      </c>
      <c r="Q60" s="64">
        <f t="shared" si="125"/>
        <v>2020</v>
      </c>
      <c r="R60" s="64">
        <f t="shared" ref="R60" si="126">+Q60+1</f>
        <v>2021</v>
      </c>
      <c r="S60" s="198">
        <v>2022</v>
      </c>
      <c r="T60" s="40">
        <v>2023</v>
      </c>
      <c r="U60" s="77" t="s">
        <v>16</v>
      </c>
      <c r="V60" s="74" t="s">
        <v>21</v>
      </c>
    </row>
    <row r="61" spans="1:22" x14ac:dyDescent="0.25">
      <c r="A61" s="42" t="s">
        <v>10</v>
      </c>
      <c r="B61" s="162">
        <f>+B79-B43-B25-B7</f>
        <v>0.15294400000000374</v>
      </c>
      <c r="C61" s="162">
        <f t="shared" ref="C61:I71" si="127">+C79-C43-C25-C7</f>
        <v>-0.17730000000000246</v>
      </c>
      <c r="D61" s="162">
        <f t="shared" si="127"/>
        <v>5.4599999999994875E-2</v>
      </c>
      <c r="E61" s="162">
        <f t="shared" si="127"/>
        <v>-1.8584000000000018</v>
      </c>
      <c r="F61" s="162">
        <f t="shared" si="127"/>
        <v>0.33920000000000439</v>
      </c>
      <c r="G61" s="6">
        <f t="shared" si="127"/>
        <v>0.29889999999999617</v>
      </c>
      <c r="H61" s="67">
        <f t="shared" si="127"/>
        <v>9.1800000000000104E-2</v>
      </c>
      <c r="I61" s="37">
        <f t="shared" si="127"/>
        <v>0.29309999999999814</v>
      </c>
      <c r="J61" s="7">
        <f t="shared" ref="J61:J66" si="128">+I61/H61-1</f>
        <v>2.1928104575163161</v>
      </c>
      <c r="K61" s="2"/>
      <c r="L61" s="42" t="s">
        <v>10</v>
      </c>
      <c r="M61" s="6">
        <f t="shared" ref="M61:M72" si="129">+M79-M43-M25-M7</f>
        <v>4.4135749999999163</v>
      </c>
      <c r="N61" s="6">
        <f t="shared" ref="N61:T61" si="130">+SUM(C61)+SUM(B62:B72)</f>
        <v>2.4085229999999798</v>
      </c>
      <c r="O61" s="6">
        <f t="shared" si="130"/>
        <v>27.299099999999967</v>
      </c>
      <c r="P61" s="6">
        <f t="shared" si="130"/>
        <v>-0.76750000000001739</v>
      </c>
      <c r="Q61" s="6">
        <f t="shared" si="130"/>
        <v>2.5820000000000203</v>
      </c>
      <c r="R61" s="6">
        <f t="shared" si="130"/>
        <v>3.6866000000000021</v>
      </c>
      <c r="S61" s="67">
        <f t="shared" si="130"/>
        <v>5.2379999999999987</v>
      </c>
      <c r="T61" s="37">
        <f t="shared" si="130"/>
        <v>4.576800000000004</v>
      </c>
      <c r="U61" s="78">
        <f t="shared" ref="U61:U71" si="131">+T61/S61-1</f>
        <v>-0.12623138602519945</v>
      </c>
      <c r="V61" s="7">
        <f t="shared" ref="V61:V71" si="132">+POWER(T61/O61,0.2)-1</f>
        <v>-0.30034696711426179</v>
      </c>
    </row>
    <row r="62" spans="1:22" x14ac:dyDescent="0.25">
      <c r="A62" s="42" t="s">
        <v>11</v>
      </c>
      <c r="B62" s="162">
        <f t="shared" ref="B62:H62" si="133">+B80-B44-B26-B8</f>
        <v>0.41565799999998898</v>
      </c>
      <c r="C62" s="162">
        <f t="shared" si="133"/>
        <v>4.1706999999999965</v>
      </c>
      <c r="D62" s="162">
        <f t="shared" si="133"/>
        <v>0.19729999999999848</v>
      </c>
      <c r="E62" s="162">
        <f t="shared" si="133"/>
        <v>5.4700000000002191E-2</v>
      </c>
      <c r="F62" s="162">
        <f t="shared" si="133"/>
        <v>0.14949999999999486</v>
      </c>
      <c r="G62" s="6">
        <f t="shared" si="133"/>
        <v>0.54610000000000225</v>
      </c>
      <c r="H62" s="67">
        <f t="shared" si="133"/>
        <v>0.20849999999999769</v>
      </c>
      <c r="I62" s="37">
        <f t="shared" si="127"/>
        <v>0.38579999999999526</v>
      </c>
      <c r="J62" s="7">
        <f t="shared" si="128"/>
        <v>0.85035971223021356</v>
      </c>
      <c r="K62" s="2"/>
      <c r="L62" s="42" t="s">
        <v>11</v>
      </c>
      <c r="M62" s="6">
        <f t="shared" si="129"/>
        <v>4.6204549999998505</v>
      </c>
      <c r="N62" s="6">
        <f t="shared" ref="N62:S62" si="134">+SUM(C61:C62)+SUM(B63:B72)</f>
        <v>6.1635649999999877</v>
      </c>
      <c r="O62" s="6">
        <f t="shared" si="134"/>
        <v>23.325699999999969</v>
      </c>
      <c r="P62" s="6">
        <f t="shared" si="134"/>
        <v>-0.91010000000001368</v>
      </c>
      <c r="Q62" s="6">
        <f t="shared" si="134"/>
        <v>2.6768000000000129</v>
      </c>
      <c r="R62" s="6">
        <f t="shared" si="134"/>
        <v>4.0832000000000095</v>
      </c>
      <c r="S62" s="67">
        <f t="shared" si="134"/>
        <v>4.9003999999999941</v>
      </c>
      <c r="T62" s="37">
        <f t="shared" ref="T62" si="135">+SUM(I61:I62)+SUM(H63:H72)</f>
        <v>4.754100000000002</v>
      </c>
      <c r="U62" s="78">
        <f t="shared" si="131"/>
        <v>-2.9854705738305509E-2</v>
      </c>
      <c r="V62" s="7">
        <f t="shared" si="132"/>
        <v>-0.27247700389758256</v>
      </c>
    </row>
    <row r="63" spans="1:22" x14ac:dyDescent="0.25">
      <c r="A63" s="42" t="s">
        <v>0</v>
      </c>
      <c r="B63" s="162">
        <f t="shared" ref="B63:H72" si="136">+B81-B45-B27-B9</f>
        <v>0.141199999999992</v>
      </c>
      <c r="C63" s="162">
        <f t="shared" si="136"/>
        <v>-1.3347000000000033</v>
      </c>
      <c r="D63" s="162">
        <f t="shared" si="136"/>
        <v>5.349999999999655E-2</v>
      </c>
      <c r="E63" s="162">
        <f t="shared" si="136"/>
        <v>1.031999999999996</v>
      </c>
      <c r="F63" s="162">
        <f t="shared" si="136"/>
        <v>0.27889999999999748</v>
      </c>
      <c r="G63" s="6">
        <f t="shared" si="136"/>
        <v>0.22610000000000152</v>
      </c>
      <c r="H63" s="67">
        <f t="shared" si="136"/>
        <v>0.29480000000000262</v>
      </c>
      <c r="I63" s="37">
        <f t="shared" si="127"/>
        <v>0.59409999999999519</v>
      </c>
      <c r="J63" s="7">
        <f t="shared" si="128"/>
        <v>1.0152645861600744</v>
      </c>
      <c r="K63" s="2"/>
      <c r="L63" s="42" t="s">
        <v>0</v>
      </c>
      <c r="M63" s="6">
        <f t="shared" si="129"/>
        <v>4.6383320000000197</v>
      </c>
      <c r="N63" s="6">
        <f t="shared" ref="N63:S63" si="137">+SUM(C61:C63)+SUM(B64:B72)</f>
        <v>4.687664999999992</v>
      </c>
      <c r="O63" s="6">
        <f t="shared" si="137"/>
        <v>24.713899999999974</v>
      </c>
      <c r="P63" s="6">
        <f t="shared" si="137"/>
        <v>6.8399999999985805E-2</v>
      </c>
      <c r="Q63" s="6">
        <f t="shared" si="137"/>
        <v>1.9237000000000144</v>
      </c>
      <c r="R63" s="6">
        <f t="shared" si="137"/>
        <v>4.0304000000000135</v>
      </c>
      <c r="S63" s="67">
        <f t="shared" si="137"/>
        <v>4.9690999999999956</v>
      </c>
      <c r="T63" s="37">
        <f t="shared" ref="T63" si="138">+SUM(I61:I63)+SUM(H64:H72)</f>
        <v>5.0533999999999946</v>
      </c>
      <c r="U63" s="78">
        <f t="shared" si="131"/>
        <v>1.6964842728059315E-2</v>
      </c>
      <c r="V63" s="7">
        <f t="shared" si="132"/>
        <v>-0.27200486307992566</v>
      </c>
    </row>
    <row r="64" spans="1:22" x14ac:dyDescent="0.25">
      <c r="A64" s="42" t="s">
        <v>1</v>
      </c>
      <c r="B64" s="162">
        <f t="shared" ref="B64:G64" si="139">+B82-B46-B28-B10</f>
        <v>0.24008400000000707</v>
      </c>
      <c r="C64" s="162">
        <f t="shared" si="139"/>
        <v>1.7149000000000028</v>
      </c>
      <c r="D64" s="162">
        <f t="shared" si="139"/>
        <v>5.4599999999995319E-2</v>
      </c>
      <c r="E64" s="162">
        <f t="shared" si="139"/>
        <v>5.4400000000005555E-2</v>
      </c>
      <c r="F64" s="162">
        <f t="shared" si="139"/>
        <v>0.17419999999999503</v>
      </c>
      <c r="G64" s="6">
        <f t="shared" si="139"/>
        <v>0.26689999999999348</v>
      </c>
      <c r="H64" s="67">
        <f t="shared" si="136"/>
        <v>0.40310000000000445</v>
      </c>
      <c r="I64" s="37">
        <f t="shared" si="127"/>
        <v>0.49239999999999662</v>
      </c>
      <c r="J64" s="7">
        <f t="shared" si="128"/>
        <v>0.2215331183328979</v>
      </c>
      <c r="K64" s="2"/>
      <c r="L64" s="42" t="s">
        <v>1</v>
      </c>
      <c r="M64" s="6">
        <f t="shared" si="129"/>
        <v>4.7398309999998745</v>
      </c>
      <c r="N64" s="6">
        <f t="shared" ref="N64:S64" si="140">+SUM(C61:C64)+SUM(B65:B72)</f>
        <v>6.1624809999999872</v>
      </c>
      <c r="O64" s="6">
        <f t="shared" si="140"/>
        <v>23.053599999999964</v>
      </c>
      <c r="P64" s="6">
        <f t="shared" si="140"/>
        <v>6.8199999999996042E-2</v>
      </c>
      <c r="Q64" s="6">
        <f t="shared" si="140"/>
        <v>2.0435000000000039</v>
      </c>
      <c r="R64" s="6">
        <f t="shared" si="140"/>
        <v>4.1231000000000115</v>
      </c>
      <c r="S64" s="67">
        <f t="shared" si="140"/>
        <v>5.1053000000000068</v>
      </c>
      <c r="T64" s="37">
        <f t="shared" ref="T64" si="141">+SUM(I61:I64)+SUM(H65:H72)</f>
        <v>5.1426999999999863</v>
      </c>
      <c r="U64" s="78">
        <f t="shared" si="131"/>
        <v>7.3257203298493501E-3</v>
      </c>
      <c r="V64" s="7">
        <f t="shared" si="132"/>
        <v>-0.25921788681946978</v>
      </c>
    </row>
    <row r="65" spans="1:24" x14ac:dyDescent="0.25">
      <c r="A65" s="42" t="s">
        <v>2</v>
      </c>
      <c r="B65" s="162">
        <f t="shared" ref="B65:G65" si="142">+B83-B47-B29-B11</f>
        <v>0.14957300000000151</v>
      </c>
      <c r="C65" s="162">
        <f t="shared" si="142"/>
        <v>3.5811999999999897</v>
      </c>
      <c r="D65" s="162">
        <f t="shared" si="142"/>
        <v>0.10339999999999705</v>
      </c>
      <c r="E65" s="162">
        <f t="shared" si="142"/>
        <v>0.38240000000000407</v>
      </c>
      <c r="F65" s="162">
        <f t="shared" si="142"/>
        <v>0.12500000000000755</v>
      </c>
      <c r="G65" s="6">
        <f t="shared" si="142"/>
        <v>0.19739999999999513</v>
      </c>
      <c r="H65" s="67">
        <f t="shared" si="136"/>
        <v>0.11239999999999517</v>
      </c>
      <c r="I65" s="37">
        <f t="shared" si="127"/>
        <v>0.40589999999999504</v>
      </c>
      <c r="J65" s="7">
        <f t="shared" si="128"/>
        <v>2.6112099644129225</v>
      </c>
      <c r="K65" s="2"/>
      <c r="L65" s="42" t="s">
        <v>2</v>
      </c>
      <c r="M65" s="6">
        <f t="shared" si="129"/>
        <v>4.7334200000000521</v>
      </c>
      <c r="N65" s="6">
        <f t="shared" ref="N65:S65" si="143">+SUM(C61:C65)+SUM(B66:B72)</f>
        <v>9.5941079999999754</v>
      </c>
      <c r="O65" s="6">
        <f t="shared" si="143"/>
        <v>19.575799999999973</v>
      </c>
      <c r="P65" s="6">
        <f t="shared" si="143"/>
        <v>0.34720000000000306</v>
      </c>
      <c r="Q65" s="6">
        <f t="shared" si="143"/>
        <v>1.7861000000000073</v>
      </c>
      <c r="R65" s="6">
        <f t="shared" si="143"/>
        <v>4.1954999999999991</v>
      </c>
      <c r="S65" s="67">
        <f t="shared" si="143"/>
        <v>5.0203000000000069</v>
      </c>
      <c r="T65" s="37">
        <f t="shared" ref="T65" si="144">+SUM(I61:I65)+SUM(H66:H72)</f>
        <v>5.4361999999999862</v>
      </c>
      <c r="U65" s="78">
        <f t="shared" si="131"/>
        <v>8.2843654761663332E-2</v>
      </c>
      <c r="V65" s="7">
        <f t="shared" si="132"/>
        <v>-0.22604594252776666</v>
      </c>
    </row>
    <row r="66" spans="1:24" x14ac:dyDescent="0.25">
      <c r="A66" s="42" t="s">
        <v>3</v>
      </c>
      <c r="B66" s="162">
        <f t="shared" ref="B66:G66" si="145">+B84-B48-B30-B12</f>
        <v>0.37772100000001085</v>
      </c>
      <c r="C66" s="162">
        <f t="shared" si="145"/>
        <v>3.2034999999999947</v>
      </c>
      <c r="D66" s="162">
        <f t="shared" si="145"/>
        <v>8.2599999999996232E-2</v>
      </c>
      <c r="E66" s="162">
        <f t="shared" si="145"/>
        <v>0.16049999999999542</v>
      </c>
      <c r="F66" s="162">
        <f t="shared" si="145"/>
        <v>0.18379999999999619</v>
      </c>
      <c r="G66" s="6">
        <f t="shared" si="145"/>
        <v>0.41890000000000116</v>
      </c>
      <c r="H66" s="67">
        <f t="shared" si="136"/>
        <v>0.35749999999999904</v>
      </c>
      <c r="I66" s="37">
        <f t="shared" si="127"/>
        <v>0.10110000000000241</v>
      </c>
      <c r="J66" s="7">
        <f t="shared" si="128"/>
        <v>-0.71720279720278968</v>
      </c>
      <c r="K66" s="2"/>
      <c r="L66" s="42" t="s">
        <v>3</v>
      </c>
      <c r="M66" s="6">
        <f t="shared" si="129"/>
        <v>4.9702360000000283</v>
      </c>
      <c r="N66" s="6">
        <f t="shared" ref="N66:S66" si="146">+SUM(C61:C66)+SUM(B67:B72)</f>
        <v>12.41988699999996</v>
      </c>
      <c r="O66" s="6">
        <f t="shared" si="146"/>
        <v>16.454899999999974</v>
      </c>
      <c r="P66" s="6">
        <f t="shared" si="146"/>
        <v>0.42510000000000225</v>
      </c>
      <c r="Q66" s="6">
        <f t="shared" si="146"/>
        <v>1.8094000000000081</v>
      </c>
      <c r="R66" s="6">
        <f t="shared" si="146"/>
        <v>4.4306000000000045</v>
      </c>
      <c r="S66" s="67">
        <f t="shared" si="146"/>
        <v>4.9589000000000043</v>
      </c>
      <c r="T66" s="37">
        <f t="shared" ref="T66" si="147">+SUM(I61:I66)+SUM(H67:H72)</f>
        <v>5.1797999999999895</v>
      </c>
      <c r="U66" s="78">
        <f t="shared" si="131"/>
        <v>4.4546169513397071E-2</v>
      </c>
      <c r="V66" s="7">
        <f t="shared" si="132"/>
        <v>-0.20639654698363497</v>
      </c>
    </row>
    <row r="67" spans="1:24" x14ac:dyDescent="0.25">
      <c r="A67" s="42" t="s">
        <v>4</v>
      </c>
      <c r="B67" s="162">
        <f t="shared" ref="B67:G72" si="148">+B85-B49-B31-B13</f>
        <v>0.21470000000000455</v>
      </c>
      <c r="C67" s="162">
        <f t="shared" si="148"/>
        <v>2.2430999999999965</v>
      </c>
      <c r="D67" s="162">
        <f t="shared" si="148"/>
        <v>0.19299999999999695</v>
      </c>
      <c r="E67" s="162">
        <f t="shared" si="148"/>
        <v>6.0199999999999143E-2</v>
      </c>
      <c r="F67" s="162">
        <f t="shared" si="148"/>
        <v>0.19920000000000027</v>
      </c>
      <c r="G67" s="6">
        <f t="shared" si="148"/>
        <v>0.48789999999999889</v>
      </c>
      <c r="H67" s="67">
        <f t="shared" si="136"/>
        <v>0.35100000000000042</v>
      </c>
      <c r="I67" s="37">
        <f t="shared" si="127"/>
        <v>0.23990000000000911</v>
      </c>
      <c r="J67" s="7">
        <f t="shared" ref="J67" si="149">+I67/H67-1</f>
        <v>-0.31652421652419138</v>
      </c>
      <c r="K67" s="2"/>
      <c r="L67" s="42" t="s">
        <v>4</v>
      </c>
      <c r="M67" s="6">
        <f t="shared" si="129"/>
        <v>4.8596409999998826</v>
      </c>
      <c r="N67" s="6">
        <f t="shared" ref="N67:S67" si="150">+SUM(C61:C67)+SUM(B68:B72)</f>
        <v>14.448286999999951</v>
      </c>
      <c r="O67" s="6">
        <f t="shared" si="150"/>
        <v>14.404799999999971</v>
      </c>
      <c r="P67" s="6">
        <f t="shared" si="150"/>
        <v>0.29230000000000445</v>
      </c>
      <c r="Q67" s="6">
        <f t="shared" si="150"/>
        <v>1.9484000000000092</v>
      </c>
      <c r="R67" s="6">
        <f t="shared" si="150"/>
        <v>4.7193000000000032</v>
      </c>
      <c r="S67" s="67">
        <f t="shared" si="150"/>
        <v>4.8220000000000063</v>
      </c>
      <c r="T67" s="37">
        <f t="shared" ref="T67" si="151">+SUM(I61:I67)+SUM(H68:H72)</f>
        <v>5.068699999999998</v>
      </c>
      <c r="U67" s="78">
        <f t="shared" si="131"/>
        <v>5.1161343840728124E-2</v>
      </c>
      <c r="V67" s="7">
        <f t="shared" si="132"/>
        <v>-0.18851990581298472</v>
      </c>
    </row>
    <row r="68" spans="1:24" x14ac:dyDescent="0.25">
      <c r="A68" s="42" t="s">
        <v>5</v>
      </c>
      <c r="B68" s="162">
        <f t="shared" ref="B68:F68" si="152">+B86-B50-B32-B14</f>
        <v>0.22108199999999423</v>
      </c>
      <c r="C68" s="162">
        <f t="shared" si="152"/>
        <v>1.3659000000000034</v>
      </c>
      <c r="D68" s="162">
        <f t="shared" si="152"/>
        <v>7.8299999999999592E-2</v>
      </c>
      <c r="E68" s="162">
        <f t="shared" si="152"/>
        <v>0.11460000000000337</v>
      </c>
      <c r="F68" s="162">
        <f t="shared" si="152"/>
        <v>0.22630000000000727</v>
      </c>
      <c r="G68" s="6">
        <f t="shared" si="148"/>
        <v>0.51270000000000282</v>
      </c>
      <c r="H68" s="67">
        <f t="shared" si="136"/>
        <v>0.76839999999999575</v>
      </c>
      <c r="I68" s="37">
        <f t="shared" si="127"/>
        <v>0.50520000000000875</v>
      </c>
      <c r="J68" s="7">
        <f t="shared" ref="J68" si="153">+I68/H68-1</f>
        <v>-0.34252993232689799</v>
      </c>
      <c r="K68" s="2"/>
      <c r="L68" s="42" t="s">
        <v>5</v>
      </c>
      <c r="M68" s="6">
        <f t="shared" si="129"/>
        <v>4.7281759999999764</v>
      </c>
      <c r="N68" s="6">
        <f t="shared" ref="N68:S68" si="154">+SUM(C61:C68)+SUM(B69:B72)</f>
        <v>15.59310499999996</v>
      </c>
      <c r="O68" s="6">
        <f t="shared" si="154"/>
        <v>13.117199999999967</v>
      </c>
      <c r="P68" s="6">
        <f t="shared" si="154"/>
        <v>0.32860000000000822</v>
      </c>
      <c r="Q68" s="6">
        <f t="shared" si="154"/>
        <v>2.0601000000000131</v>
      </c>
      <c r="R68" s="6">
        <f t="shared" si="154"/>
        <v>5.0056999999999992</v>
      </c>
      <c r="S68" s="67">
        <f t="shared" si="154"/>
        <v>5.0776999999999983</v>
      </c>
      <c r="T68" s="37">
        <f t="shared" ref="T68" si="155">+SUM(I61:I68)+SUM(H69:H72)</f>
        <v>4.805500000000011</v>
      </c>
      <c r="U68" s="78">
        <f t="shared" si="131"/>
        <v>-5.3606948027647872E-2</v>
      </c>
      <c r="V68" s="7">
        <f t="shared" si="132"/>
        <v>-0.18195067948173171</v>
      </c>
    </row>
    <row r="69" spans="1:24" x14ac:dyDescent="0.25">
      <c r="A69" s="42" t="s">
        <v>6</v>
      </c>
      <c r="B69" s="162">
        <f t="shared" ref="B69:F69" si="156">+B87-B51-B33-B15</f>
        <v>0.22258799999998891</v>
      </c>
      <c r="C69" s="162">
        <f t="shared" si="156"/>
        <v>8.7100999999999971</v>
      </c>
      <c r="D69" s="162">
        <f t="shared" si="156"/>
        <v>0.1150000000000011</v>
      </c>
      <c r="E69" s="162">
        <f t="shared" si="156"/>
        <v>7.1000000000001506E-2</v>
      </c>
      <c r="F69" s="162">
        <f t="shared" si="156"/>
        <v>0.29790000000000116</v>
      </c>
      <c r="G69" s="6">
        <f t="shared" si="148"/>
        <v>0.59190000000000564</v>
      </c>
      <c r="H69" s="67">
        <f t="shared" si="136"/>
        <v>0.5928000000000031</v>
      </c>
      <c r="I69" s="37">
        <f t="shared" si="127"/>
        <v>0.32019999999999849</v>
      </c>
      <c r="J69" s="7">
        <f t="shared" ref="J69" si="157">+I69/H69-1</f>
        <v>-0.45985155195682048</v>
      </c>
      <c r="K69" s="2"/>
      <c r="L69" s="42" t="s">
        <v>6</v>
      </c>
      <c r="M69" s="6">
        <f t="shared" si="129"/>
        <v>4.4507429999999886</v>
      </c>
      <c r="N69" s="6">
        <f t="shared" ref="N69:S69" si="158">+SUM(C61:C69)+SUM(B70:B72)</f>
        <v>24.080616999999968</v>
      </c>
      <c r="O69" s="6">
        <f t="shared" si="158"/>
        <v>4.5220999999999716</v>
      </c>
      <c r="P69" s="6">
        <f t="shared" si="158"/>
        <v>0.28460000000000862</v>
      </c>
      <c r="Q69" s="6">
        <f t="shared" si="158"/>
        <v>2.2870000000000128</v>
      </c>
      <c r="R69" s="6">
        <f t="shared" si="158"/>
        <v>5.2997000000000032</v>
      </c>
      <c r="S69" s="67">
        <f t="shared" si="158"/>
        <v>5.0785999999999962</v>
      </c>
      <c r="T69" s="37">
        <f t="shared" ref="T69" si="159">+SUM(I61:I69)+SUM(H70:H72)</f>
        <v>4.5329000000000068</v>
      </c>
      <c r="U69" s="78">
        <f t="shared" si="131"/>
        <v>-0.10745087228763628</v>
      </c>
      <c r="V69" s="7">
        <f t="shared" si="132"/>
        <v>4.7719853295014047E-4</v>
      </c>
    </row>
    <row r="70" spans="1:24" x14ac:dyDescent="0.25">
      <c r="A70" s="42" t="s">
        <v>7</v>
      </c>
      <c r="B70" s="162">
        <f t="shared" ref="B70:F70" si="160">+B88-B52-B34-B16</f>
        <v>0.22661699999999607</v>
      </c>
      <c r="C70" s="162">
        <f t="shared" si="160"/>
        <v>4.0320999999999971</v>
      </c>
      <c r="D70" s="162">
        <f t="shared" si="160"/>
        <v>7.1300000000009689E-2</v>
      </c>
      <c r="E70" s="162">
        <f t="shared" si="160"/>
        <v>6.530000000001257E-2</v>
      </c>
      <c r="F70" s="162">
        <f t="shared" si="160"/>
        <v>0.36769999999999525</v>
      </c>
      <c r="G70" s="6">
        <f t="shared" si="148"/>
        <v>0.52740000000000142</v>
      </c>
      <c r="H70" s="67">
        <f t="shared" si="136"/>
        <v>0.24740000000000384</v>
      </c>
      <c r="I70" s="37">
        <f t="shared" si="127"/>
        <v>0.18210000000000237</v>
      </c>
      <c r="J70" s="7">
        <f t="shared" ref="J70" si="161">+I70/H70-1</f>
        <v>-0.26394502829426214</v>
      </c>
      <c r="K70" s="2"/>
      <c r="L70" s="42" t="s">
        <v>7</v>
      </c>
      <c r="M70" s="6">
        <f t="shared" si="129"/>
        <v>4.2580289999999152</v>
      </c>
      <c r="N70" s="6">
        <f t="shared" ref="N70:S70" si="162">+SUM(C61:C70)+SUM(B71:B72)</f>
        <v>27.886099999999971</v>
      </c>
      <c r="O70" s="6">
        <f t="shared" si="162"/>
        <v>0.56129999999998414</v>
      </c>
      <c r="P70" s="6">
        <f t="shared" si="162"/>
        <v>0.27860000000001151</v>
      </c>
      <c r="Q70" s="6">
        <f t="shared" si="162"/>
        <v>2.5893999999999955</v>
      </c>
      <c r="R70" s="6">
        <f t="shared" si="162"/>
        <v>5.4594000000000094</v>
      </c>
      <c r="S70" s="67">
        <f t="shared" si="162"/>
        <v>4.7985999999999986</v>
      </c>
      <c r="T70" s="37">
        <f t="shared" ref="T70" si="163">+SUM(I61:I70)+SUM(H71:H72)</f>
        <v>4.4676000000000053</v>
      </c>
      <c r="U70" s="78">
        <f t="shared" si="131"/>
        <v>-6.8978452048512828E-2</v>
      </c>
      <c r="V70" s="7">
        <f t="shared" si="132"/>
        <v>0.51417422105020805</v>
      </c>
    </row>
    <row r="71" spans="1:24" x14ac:dyDescent="0.25">
      <c r="A71" s="42" t="s">
        <v>8</v>
      </c>
      <c r="B71" s="162">
        <f t="shared" ref="B71:F71" si="164">+B89-B53-B35-B17</f>
        <v>0.19119999999999315</v>
      </c>
      <c r="C71" s="162">
        <f t="shared" si="164"/>
        <v>2.1071000000000017</v>
      </c>
      <c r="D71" s="162">
        <f t="shared" si="164"/>
        <v>0.10229999999999206</v>
      </c>
      <c r="E71" s="162">
        <f t="shared" si="164"/>
        <v>6.1599999999994992E-2</v>
      </c>
      <c r="F71" s="162">
        <f t="shared" si="164"/>
        <v>0.55500000000000682</v>
      </c>
      <c r="G71" s="6">
        <f t="shared" si="148"/>
        <v>0.52599999999999447</v>
      </c>
      <c r="H71" s="67">
        <f t="shared" si="136"/>
        <v>0.49890000000000123</v>
      </c>
      <c r="I71" s="37">
        <f t="shared" si="127"/>
        <v>0.22220000000000573</v>
      </c>
      <c r="J71" s="7">
        <f t="shared" ref="J71" si="165">+I71/H71-1</f>
        <v>-0.55462016436158512</v>
      </c>
      <c r="K71" s="2"/>
      <c r="L71" s="42" t="s">
        <v>8</v>
      </c>
      <c r="M71" s="6">
        <f t="shared" si="129"/>
        <v>3.5878289999999282</v>
      </c>
      <c r="N71" s="6">
        <f t="shared" ref="N71:S71" si="166">+SUM(C61:C71)+SUM(B72)</f>
        <v>29.801999999999978</v>
      </c>
      <c r="O71" s="6">
        <f t="shared" si="166"/>
        <v>-1.4435000000000255</v>
      </c>
      <c r="P71" s="6">
        <f t="shared" si="166"/>
        <v>0.23790000000001443</v>
      </c>
      <c r="Q71" s="6">
        <f t="shared" si="166"/>
        <v>3.0828000000000073</v>
      </c>
      <c r="R71" s="6">
        <f t="shared" si="166"/>
        <v>5.430399999999997</v>
      </c>
      <c r="S71" s="67">
        <f t="shared" si="166"/>
        <v>4.771500000000005</v>
      </c>
      <c r="T71" s="37">
        <f t="shared" ref="T71" si="167">+SUM(I61:I71)+SUM(H72)</f>
        <v>4.1909000000000098</v>
      </c>
      <c r="U71" s="78">
        <f t="shared" si="131"/>
        <v>-0.1216808131614785</v>
      </c>
      <c r="V71" s="7">
        <f t="shared" si="132"/>
        <v>-2.2375937344183452</v>
      </c>
    </row>
    <row r="72" spans="1:24" x14ac:dyDescent="0.25">
      <c r="A72" s="42" t="s">
        <v>9</v>
      </c>
      <c r="B72" s="162">
        <f t="shared" ref="B72:F72" si="168">+B90-B54-B36-B18</f>
        <v>0.18540000000000489</v>
      </c>
      <c r="C72" s="162">
        <f t="shared" si="168"/>
        <v>-2.5494000000000034</v>
      </c>
      <c r="D72" s="162">
        <f t="shared" si="168"/>
        <v>3.9600000000001412E-2</v>
      </c>
      <c r="E72" s="162">
        <f t="shared" si="168"/>
        <v>0.18610000000000104</v>
      </c>
      <c r="F72" s="162">
        <f t="shared" si="168"/>
        <v>0.83020000000000405</v>
      </c>
      <c r="G72" s="6">
        <f t="shared" si="148"/>
        <v>0.8449000000000022</v>
      </c>
      <c r="H72" s="67">
        <f t="shared" si="136"/>
        <v>0.44890000000000274</v>
      </c>
      <c r="I72" s="37"/>
      <c r="J72" s="7"/>
      <c r="K72" s="2"/>
      <c r="L72" s="42" t="s">
        <v>9</v>
      </c>
      <c r="M72" s="6">
        <f t="shared" si="129"/>
        <v>2.7387670000000455</v>
      </c>
      <c r="N72" s="6">
        <f>+SUM(C61:C72)</f>
        <v>27.067199999999971</v>
      </c>
      <c r="O72" s="6">
        <f>+SUM(D61:D72)</f>
        <v>1.1454999999999793</v>
      </c>
      <c r="P72" s="6">
        <f>+SUM(E61:E72)</f>
        <v>0.38440000000001406</v>
      </c>
      <c r="Q72" s="6">
        <f>+SUM(F61:F72)</f>
        <v>3.7269000000000103</v>
      </c>
      <c r="R72" s="6">
        <f>+SUM(G61:G72)</f>
        <v>5.4450999999999947</v>
      </c>
      <c r="S72" s="67">
        <f t="shared" ref="S72" si="169">+SUM(H61:H72)</f>
        <v>4.3755000000000059</v>
      </c>
      <c r="T72" s="37"/>
      <c r="U72" s="78"/>
      <c r="V72" s="7"/>
    </row>
    <row r="73" spans="1:24" ht="25.5" x14ac:dyDescent="0.25">
      <c r="A73" s="53" t="s">
        <v>13</v>
      </c>
      <c r="B73" s="163">
        <f>SUM(B61:B72)</f>
        <v>2.738766999999986</v>
      </c>
      <c r="C73" s="163">
        <f t="shared" ref="C73" si="170">SUM(C61:C72)</f>
        <v>27.067199999999971</v>
      </c>
      <c r="D73" s="163">
        <f t="shared" ref="D73" si="171">SUM(D61:D72)</f>
        <v>1.1454999999999793</v>
      </c>
      <c r="E73" s="163">
        <f t="shared" ref="E73" si="172">SUM(E61:E72)</f>
        <v>0.38440000000001406</v>
      </c>
      <c r="F73" s="163">
        <f t="shared" ref="F73:H73" si="173">SUM(F61:F72)</f>
        <v>3.7269000000000103</v>
      </c>
      <c r="G73" s="54">
        <f t="shared" si="173"/>
        <v>5.4450999999999947</v>
      </c>
      <c r="H73" s="191">
        <f t="shared" si="173"/>
        <v>4.3755000000000059</v>
      </c>
      <c r="I73" s="191"/>
      <c r="J73" s="170"/>
      <c r="K73" s="3"/>
      <c r="L73" s="43" t="s">
        <v>14</v>
      </c>
      <c r="M73" s="46">
        <f>+AVERAGE(M61:M72)</f>
        <v>4.3949194999999568</v>
      </c>
      <c r="N73" s="46">
        <f>+AVERAGE(N61:N72)</f>
        <v>15.026128166666638</v>
      </c>
      <c r="O73" s="46">
        <f t="shared" ref="O73" si="174">+AVERAGE(O61:O72)</f>
        <v>13.894199999999969</v>
      </c>
      <c r="P73" s="46">
        <f t="shared" ref="P73" si="175">+AVERAGE(P61:P72)</f>
        <v>8.6475000000001453E-2</v>
      </c>
      <c r="Q73" s="46">
        <f t="shared" ref="Q73:T73" si="176">+AVERAGE(Q61:Q72)</f>
        <v>2.3763416666666761</v>
      </c>
      <c r="R73" s="46">
        <f t="shared" si="176"/>
        <v>4.6590833333333377</v>
      </c>
      <c r="S73" s="237">
        <f t="shared" si="176"/>
        <v>4.9263250000000012</v>
      </c>
      <c r="T73" s="203">
        <f t="shared" si="176"/>
        <v>4.8371454545454533</v>
      </c>
      <c r="U73" s="79"/>
      <c r="V73" s="75"/>
      <c r="X73" s="4"/>
    </row>
    <row r="74" spans="1:24" ht="25.5" x14ac:dyDescent="0.25">
      <c r="A74" s="57" t="s">
        <v>15</v>
      </c>
      <c r="B74" s="58">
        <f t="shared" ref="B74:H74" si="177">+B73/B$91</f>
        <v>2.908513675106555E-3</v>
      </c>
      <c r="C74" s="58">
        <f t="shared" si="177"/>
        <v>3.0327293017502432E-2</v>
      </c>
      <c r="D74" s="58">
        <f t="shared" si="177"/>
        <v>1.3643367495150135E-3</v>
      </c>
      <c r="E74" s="58">
        <f t="shared" si="177"/>
        <v>4.3422305758325736E-4</v>
      </c>
      <c r="F74" s="58">
        <f t="shared" si="177"/>
        <v>3.9523172526511677E-3</v>
      </c>
      <c r="G74" s="58">
        <f t="shared" si="177"/>
        <v>6.4969930630808786E-3</v>
      </c>
      <c r="H74" s="195">
        <f t="shared" si="177"/>
        <v>5.2875698423263777E-3</v>
      </c>
      <c r="I74" s="193"/>
      <c r="J74" s="59"/>
      <c r="K74" s="3"/>
      <c r="L74" s="44" t="s">
        <v>15</v>
      </c>
      <c r="M74" s="48">
        <f t="shared" ref="M74:T74" si="178">+M73/M$91</f>
        <v>4.4662105480871355E-3</v>
      </c>
      <c r="N74" s="48">
        <f t="shared" si="178"/>
        <v>1.6472396629037787E-2</v>
      </c>
      <c r="O74" s="48">
        <f t="shared" si="178"/>
        <v>1.5965215466885115E-2</v>
      </c>
      <c r="P74" s="48">
        <f t="shared" si="178"/>
        <v>1.0118692842354544E-4</v>
      </c>
      <c r="Q74" s="48">
        <f t="shared" si="178"/>
        <v>2.586818921115246E-3</v>
      </c>
      <c r="R74" s="48">
        <f t="shared" si="178"/>
        <v>5.2727743316716849E-3</v>
      </c>
      <c r="S74" s="195">
        <f t="shared" si="178"/>
        <v>5.8474017263474877E-3</v>
      </c>
      <c r="T74" s="193">
        <f t="shared" si="178"/>
        <v>6.1366261360351762E-3</v>
      </c>
      <c r="U74" s="72"/>
      <c r="V74" s="76"/>
    </row>
    <row r="75" spans="1:24" ht="26.25" thickBot="1" x14ac:dyDescent="0.3">
      <c r="A75" s="60" t="s">
        <v>12</v>
      </c>
      <c r="B75" s="61"/>
      <c r="C75" s="62">
        <f>+C73/B73-1</f>
        <v>8.8829874903561024</v>
      </c>
      <c r="D75" s="62">
        <f t="shared" ref="D75" si="179">+D73/C73-1</f>
        <v>-0.95767940533191531</v>
      </c>
      <c r="E75" s="62">
        <f t="shared" ref="E75" si="180">+E73/D73-1</f>
        <v>-0.66442601484066266</v>
      </c>
      <c r="F75" s="62">
        <f t="shared" ref="F75:G75" si="181">+F73/E73-1</f>
        <v>8.6953694068675187</v>
      </c>
      <c r="G75" s="62">
        <f t="shared" si="181"/>
        <v>0.46102659046391903</v>
      </c>
      <c r="H75" s="196">
        <f>+H73/G73-1</f>
        <v>-0.19643349066132665</v>
      </c>
      <c r="I75" s="192"/>
      <c r="J75" s="63"/>
      <c r="K75" s="2"/>
      <c r="L75" s="45" t="s">
        <v>12</v>
      </c>
      <c r="M75" s="49"/>
      <c r="N75" s="50">
        <f>+N73/M73-1</f>
        <v>2.4189768815257677</v>
      </c>
      <c r="O75" s="50">
        <f t="shared" ref="O75" si="182">+O73/N73-1</f>
        <v>-7.5330660973443098E-2</v>
      </c>
      <c r="P75" s="50">
        <f t="shared" ref="P75" si="183">+P73/O73-1</f>
        <v>-0.99377617998877221</v>
      </c>
      <c r="Q75" s="50">
        <f t="shared" ref="Q75" si="184">+Q73/P73-1</f>
        <v>26.480100221643667</v>
      </c>
      <c r="R75" s="50">
        <f t="shared" ref="R75" si="185">+R73/Q73-1</f>
        <v>0.96061172460469102</v>
      </c>
      <c r="S75" s="196">
        <f t="shared" ref="S75:T75" si="186">+S73/R73-1</f>
        <v>5.7359280258991507E-2</v>
      </c>
      <c r="T75" s="192">
        <f t="shared" si="186"/>
        <v>-1.810265166316638E-2</v>
      </c>
      <c r="U75" s="73"/>
      <c r="V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4" ht="15.75" thickBot="1" x14ac:dyDescent="0.3">
      <c r="A77" s="277" t="s">
        <v>241</v>
      </c>
      <c r="B77" s="278"/>
      <c r="C77" s="278"/>
      <c r="D77" s="278"/>
      <c r="E77" s="278"/>
      <c r="F77" s="278"/>
      <c r="G77" s="278"/>
      <c r="H77" s="278"/>
      <c r="I77" s="278"/>
      <c r="J77" s="279"/>
      <c r="K77" s="2"/>
      <c r="L77" s="277" t="s">
        <v>242</v>
      </c>
      <c r="M77" s="278"/>
      <c r="N77" s="278"/>
      <c r="O77" s="278"/>
      <c r="P77" s="278"/>
      <c r="Q77" s="278"/>
      <c r="R77" s="278"/>
      <c r="S77" s="278"/>
      <c r="T77" s="278"/>
      <c r="U77" s="278"/>
      <c r="V77" s="279"/>
    </row>
    <row r="78" spans="1:24" ht="38.25" x14ac:dyDescent="0.25">
      <c r="A78" s="38"/>
      <c r="B78" s="39">
        <v>2016</v>
      </c>
      <c r="C78" s="39">
        <f>+B78+1</f>
        <v>2017</v>
      </c>
      <c r="D78" s="39">
        <f t="shared" ref="D78:G78" si="187">+C78+1</f>
        <v>2018</v>
      </c>
      <c r="E78" s="39">
        <f t="shared" si="187"/>
        <v>2019</v>
      </c>
      <c r="F78" s="39">
        <f t="shared" si="187"/>
        <v>2020</v>
      </c>
      <c r="G78" s="39">
        <f t="shared" si="187"/>
        <v>2021</v>
      </c>
      <c r="H78" s="198">
        <f>+H60</f>
        <v>2022</v>
      </c>
      <c r="I78" s="40">
        <v>2023</v>
      </c>
      <c r="J78" s="41" t="s">
        <v>16</v>
      </c>
      <c r="K78" s="2"/>
      <c r="L78" s="65"/>
      <c r="M78" s="64">
        <v>2016</v>
      </c>
      <c r="N78" s="64">
        <f>+M78+1</f>
        <v>2017</v>
      </c>
      <c r="O78" s="64">
        <f t="shared" ref="O78:Q78" si="188">+N78+1</f>
        <v>2018</v>
      </c>
      <c r="P78" s="64">
        <f t="shared" si="188"/>
        <v>2019</v>
      </c>
      <c r="Q78" s="64">
        <f t="shared" si="188"/>
        <v>2020</v>
      </c>
      <c r="R78" s="64">
        <f t="shared" ref="R78" si="189">+Q78+1</f>
        <v>2021</v>
      </c>
      <c r="S78" s="198">
        <v>2022</v>
      </c>
      <c r="T78" s="40">
        <v>2023</v>
      </c>
      <c r="U78" s="77" t="s">
        <v>16</v>
      </c>
      <c r="V78" s="74" t="s">
        <v>21</v>
      </c>
    </row>
    <row r="79" spans="1:24" x14ac:dyDescent="0.25">
      <c r="A79" s="42" t="s">
        <v>10</v>
      </c>
      <c r="B79" s="80">
        <f>+'[1]2.CONSUMO ARGENTINA POR ENVASE'!I317/10000</f>
        <v>68.129000000000005</v>
      </c>
      <c r="C79" s="80">
        <f>+'[1]2.CONSUMO ARGENTINA POR ENVASE'!I329/10000</f>
        <v>59.362499999999997</v>
      </c>
      <c r="D79" s="80">
        <f>+'[1]2.CONSUMO ARGENTINA POR ENVASE'!I341/10000</f>
        <v>60.1753</v>
      </c>
      <c r="E79" s="80">
        <f>+'[1]2.CONSUMO ARGENTINA POR ENVASE'!I353/10000</f>
        <v>60.9681</v>
      </c>
      <c r="F79" s="80">
        <f>+'[1]2.CONSUMO ARGENTINA POR ENVASE'!I365/10000</f>
        <v>69.565700000000007</v>
      </c>
      <c r="G79" s="6">
        <f>+'[1]2.CONSUMO ARGENTINA POR ENVASE'!I377/10000</f>
        <v>65.207999999999998</v>
      </c>
      <c r="H79" s="67">
        <f>+'[1]2.CONSUMO ARGENTINA POR ENVASE'!I389/10000</f>
        <v>57.266399999999997</v>
      </c>
      <c r="I79" s="37">
        <f>+'[1]2.CONSUMO ARGENTINA POR ENVASE'!I401/10000</f>
        <v>54.833300000000001</v>
      </c>
      <c r="J79" s="7">
        <f t="shared" ref="J79:J84" si="190">+I79/H79-1</f>
        <v>-4.2487392257938295E-2</v>
      </c>
      <c r="K79" s="2"/>
      <c r="L79" s="42" t="s">
        <v>10</v>
      </c>
      <c r="M79" s="80">
        <f>+SUM('[1]2.CONSUMO ARGENTINA POR ENVASE'!I306:I317)/10000</f>
        <v>1020.8779059999998</v>
      </c>
      <c r="N79" s="80">
        <f t="shared" ref="N79:T79" si="191">+SUM(C79)+SUM(B80:B90)</f>
        <v>932.87149999999997</v>
      </c>
      <c r="O79" s="80">
        <f t="shared" si="191"/>
        <v>893.31579999999997</v>
      </c>
      <c r="P79" s="80">
        <f t="shared" si="191"/>
        <v>840.39490000000001</v>
      </c>
      <c r="Q79" s="80">
        <f t="shared" si="191"/>
        <v>893.8569</v>
      </c>
      <c r="R79" s="6">
        <f t="shared" si="191"/>
        <v>938.60810000000004</v>
      </c>
      <c r="S79" s="67">
        <f t="shared" si="191"/>
        <v>830.15379999999993</v>
      </c>
      <c r="T79" s="37">
        <f t="shared" si="191"/>
        <v>825.07370000000014</v>
      </c>
      <c r="U79" s="78">
        <f t="shared" ref="U79:U89" si="192">+T79/S79-1</f>
        <v>-6.1194684647589703E-3</v>
      </c>
      <c r="V79" s="7">
        <f t="shared" ref="V79:V89" si="193">+POWER(T79/O79,0.2)-1</f>
        <v>-1.5767853406508436E-2</v>
      </c>
    </row>
    <row r="80" spans="1:24" x14ac:dyDescent="0.25">
      <c r="A80" s="42" t="s">
        <v>11</v>
      </c>
      <c r="B80" s="80">
        <f>+'[1]2.CONSUMO ARGENTINA POR ENVASE'!I318/10000</f>
        <v>66.092699999999994</v>
      </c>
      <c r="C80" s="80">
        <f>+'[1]2.CONSUMO ARGENTINA POR ENVASE'!I330/10000</f>
        <v>56.695799999999998</v>
      </c>
      <c r="D80" s="80">
        <f>+'[1]2.CONSUMO ARGENTINA POR ENVASE'!I342/10000</f>
        <v>56.317</v>
      </c>
      <c r="E80" s="80">
        <f>+'[1]2.CONSUMO ARGENTINA POR ENVASE'!I354/10000</f>
        <v>58.876600000000003</v>
      </c>
      <c r="F80" s="80">
        <f>+'[1]2.CONSUMO ARGENTINA POR ENVASE'!I366/10000</f>
        <v>63.703800000000001</v>
      </c>
      <c r="G80" s="6">
        <f>+'[1]2.CONSUMO ARGENTINA POR ENVASE'!I378/10000</f>
        <v>57.557200000000002</v>
      </c>
      <c r="H80" s="67">
        <f>+'[1]2.CONSUMO ARGENTINA POR ENVASE'!I390/10000</f>
        <v>57.142800000000001</v>
      </c>
      <c r="I80" s="37">
        <f>+'[1]2.CONSUMO ARGENTINA POR ENVASE'!I402/10000</f>
        <v>49.345799999999997</v>
      </c>
      <c r="J80" s="7">
        <f t="shared" si="190"/>
        <v>-0.13644763644763647</v>
      </c>
      <c r="K80" s="2"/>
      <c r="L80" s="42" t="s">
        <v>11</v>
      </c>
      <c r="M80" s="80">
        <f>+SUM('[1]2.CONSUMO ARGENTINA POR ENVASE'!I307:I318)/10000</f>
        <v>1017.0515859999999</v>
      </c>
      <c r="N80" s="80">
        <f t="shared" ref="N80:S80" si="194">+SUM(C79:C80)+SUM(B81:B90)</f>
        <v>923.47460000000012</v>
      </c>
      <c r="O80" s="80">
        <f t="shared" si="194"/>
        <v>892.93700000000001</v>
      </c>
      <c r="P80" s="80">
        <f t="shared" si="194"/>
        <v>842.95449999999994</v>
      </c>
      <c r="Q80" s="80">
        <f t="shared" si="194"/>
        <v>898.68409999999994</v>
      </c>
      <c r="R80" s="6">
        <f t="shared" si="194"/>
        <v>932.46149999999989</v>
      </c>
      <c r="S80" s="67">
        <f t="shared" si="194"/>
        <v>829.73939999999993</v>
      </c>
      <c r="T80" s="37">
        <f t="shared" ref="T80" si="195">+SUM(I79:I80)+SUM(H81:H90)</f>
        <v>817.27670000000012</v>
      </c>
      <c r="U80" s="78">
        <f t="shared" si="192"/>
        <v>-1.502001712826917E-2</v>
      </c>
      <c r="V80" s="7">
        <f t="shared" si="193"/>
        <v>-1.7551803475689964E-2</v>
      </c>
    </row>
    <row r="81" spans="1:22" x14ac:dyDescent="0.25">
      <c r="A81" s="42" t="s">
        <v>0</v>
      </c>
      <c r="B81" s="80">
        <f>+'[1]2.CONSUMO ARGENTINA POR ENVASE'!I319/10000</f>
        <v>75.850499999999997</v>
      </c>
      <c r="C81" s="80">
        <f>+'[1]2.CONSUMO ARGENTINA POR ENVASE'!I331/10000</f>
        <v>70.5274</v>
      </c>
      <c r="D81" s="80">
        <f>+'[1]2.CONSUMO ARGENTINA POR ENVASE'!I343/10000</f>
        <v>68.701999999999998</v>
      </c>
      <c r="E81" s="80">
        <f>+'[1]2.CONSUMO ARGENTINA POR ENVASE'!I355/10000</f>
        <v>67.278499999999994</v>
      </c>
      <c r="F81" s="80">
        <f>+'[1]2.CONSUMO ARGENTINA POR ENVASE'!I367/10000</f>
        <v>63.840899999999998</v>
      </c>
      <c r="G81" s="6">
        <f>+'[1]2.CONSUMO ARGENTINA POR ENVASE'!I379/10000</f>
        <v>56.535600000000002</v>
      </c>
      <c r="H81" s="67">
        <f>+'[1]2.CONSUMO ARGENTINA POR ENVASE'!I391/10000</f>
        <v>71.907300000000006</v>
      </c>
      <c r="I81" s="37">
        <f>+'[1]2.CONSUMO ARGENTINA POR ENVASE'!I403/10000</f>
        <v>56.851199999999999</v>
      </c>
      <c r="J81" s="7">
        <f t="shared" si="190"/>
        <v>-0.20938207942726272</v>
      </c>
      <c r="K81" s="2"/>
      <c r="L81" s="42" t="s">
        <v>0</v>
      </c>
      <c r="M81" s="80">
        <f>+SUM('[1]2.CONSUMO ARGENTINA POR ENVASE'!I308:I319)/10000</f>
        <v>1012.026923</v>
      </c>
      <c r="N81" s="80">
        <f t="shared" ref="N81:S81" si="196">+SUM(C79:C81)+SUM(B82:B90)</f>
        <v>918.15149999999994</v>
      </c>
      <c r="O81" s="80">
        <f t="shared" si="196"/>
        <v>891.11159999999995</v>
      </c>
      <c r="P81" s="80">
        <f t="shared" si="196"/>
        <v>841.53099999999995</v>
      </c>
      <c r="Q81" s="80">
        <f t="shared" si="196"/>
        <v>895.24649999999997</v>
      </c>
      <c r="R81" s="6">
        <f t="shared" si="196"/>
        <v>925.15620000000001</v>
      </c>
      <c r="S81" s="67">
        <f t="shared" si="196"/>
        <v>845.11109999999996</v>
      </c>
      <c r="T81" s="37">
        <f t="shared" ref="T81" si="197">+SUM(I79:I81)+SUM(H82:H90)</f>
        <v>802.2206000000001</v>
      </c>
      <c r="U81" s="78">
        <f t="shared" si="192"/>
        <v>-5.0751315418765541E-2</v>
      </c>
      <c r="V81" s="7">
        <f t="shared" si="193"/>
        <v>-2.0797885639416758E-2</v>
      </c>
    </row>
    <row r="82" spans="1:22" x14ac:dyDescent="0.25">
      <c r="A82" s="42" t="s">
        <v>1</v>
      </c>
      <c r="B82" s="80">
        <f>+'[1]2.CONSUMO ARGENTINA POR ENVASE'!I320/10000</f>
        <v>80.637100000000004</v>
      </c>
      <c r="C82" s="80">
        <f>+'[1]2.CONSUMO ARGENTINA POR ENVASE'!I332/10000</f>
        <v>67.297700000000006</v>
      </c>
      <c r="D82" s="80">
        <f>+'[1]2.CONSUMO ARGENTINA POR ENVASE'!I344/10000</f>
        <v>65.8476</v>
      </c>
      <c r="E82" s="80">
        <f>+'[1]2.CONSUMO ARGENTINA POR ENVASE'!I356/10000</f>
        <v>66.141300000000001</v>
      </c>
      <c r="F82" s="80">
        <f>+'[1]2.CONSUMO ARGENTINA POR ENVASE'!I368/10000</f>
        <v>67.858199999999997</v>
      </c>
      <c r="G82" s="6">
        <f>+'[1]2.CONSUMO ARGENTINA POR ENVASE'!I380/10000</f>
        <v>63.4193</v>
      </c>
      <c r="H82" s="67">
        <f>+'[1]2.CONSUMO ARGENTINA POR ENVASE'!I392/10000</f>
        <v>64.518900000000002</v>
      </c>
      <c r="I82" s="37">
        <f>+'[1]2.CONSUMO ARGENTINA POR ENVASE'!I404/10000</f>
        <v>60.3217</v>
      </c>
      <c r="J82" s="7">
        <f t="shared" si="190"/>
        <v>-6.5053805939034981E-2</v>
      </c>
      <c r="K82" s="2"/>
      <c r="L82" s="42" t="s">
        <v>1</v>
      </c>
      <c r="M82" s="80">
        <f>+SUM('[1]2.CONSUMO ARGENTINA POR ENVASE'!I309:I320)/10000</f>
        <v>1008.616551</v>
      </c>
      <c r="N82" s="80">
        <f t="shared" ref="N82:S82" si="198">+SUM(C79:C82)+SUM(B83:B90)</f>
        <v>904.81209999999987</v>
      </c>
      <c r="O82" s="80">
        <f t="shared" si="198"/>
        <v>889.66149999999993</v>
      </c>
      <c r="P82" s="80">
        <f t="shared" si="198"/>
        <v>841.82469999999989</v>
      </c>
      <c r="Q82" s="80">
        <f t="shared" si="198"/>
        <v>896.96340000000009</v>
      </c>
      <c r="R82" s="6">
        <f t="shared" si="198"/>
        <v>920.71730000000002</v>
      </c>
      <c r="S82" s="67">
        <f t="shared" si="198"/>
        <v>846.21069999999997</v>
      </c>
      <c r="T82" s="37">
        <f t="shared" ref="T82" si="199">+SUM(I79:I82)+SUM(H83:H90)</f>
        <v>798.02339999999992</v>
      </c>
      <c r="U82" s="78">
        <f t="shared" si="192"/>
        <v>-5.6944801099773401E-2</v>
      </c>
      <c r="V82" s="7">
        <f t="shared" si="193"/>
        <v>-2.1506002539515068E-2</v>
      </c>
    </row>
    <row r="83" spans="1:22" x14ac:dyDescent="0.25">
      <c r="A83" s="42" t="s">
        <v>2</v>
      </c>
      <c r="B83" s="80">
        <f>+'[1]2.CONSUMO ARGENTINA POR ENVASE'!I321/10000</f>
        <v>77.721000000000004</v>
      </c>
      <c r="C83" s="80">
        <f>+'[1]2.CONSUMO ARGENTINA POR ENVASE'!I333/10000</f>
        <v>82.424899999999994</v>
      </c>
      <c r="D83" s="80">
        <f>+'[1]2.CONSUMO ARGENTINA POR ENVASE'!I345/10000</f>
        <v>75.917000000000002</v>
      </c>
      <c r="E83" s="80">
        <f>+'[1]2.CONSUMO ARGENTINA POR ENVASE'!I357/10000</f>
        <v>82.659000000000006</v>
      </c>
      <c r="F83" s="80">
        <f>+'[1]2.CONSUMO ARGENTINA POR ENVASE'!I369/10000</f>
        <v>80.617400000000004</v>
      </c>
      <c r="G83" s="6">
        <f>+'[1]2.CONSUMO ARGENTINA POR ENVASE'!I381/10000</f>
        <v>60.373399999999997</v>
      </c>
      <c r="H83" s="67">
        <f>+'[1]2.CONSUMO ARGENTINA POR ENVASE'!I393/10000</f>
        <v>65.383799999999994</v>
      </c>
      <c r="I83" s="37">
        <f>+'[1]2.CONSUMO ARGENTINA POR ENVASE'!I405/10000</f>
        <v>62.209299999999999</v>
      </c>
      <c r="J83" s="7">
        <f t="shared" si="190"/>
        <v>-4.8551781939868865E-2</v>
      </c>
      <c r="K83" s="2"/>
      <c r="L83" s="42" t="s">
        <v>2</v>
      </c>
      <c r="M83" s="80">
        <f>+SUM('[1]2.CONSUMO ARGENTINA POR ENVASE'!I310:I321)/10000</f>
        <v>1001.8343880000001</v>
      </c>
      <c r="N83" s="80">
        <f t="shared" ref="N83:S83" si="200">+SUM(C79:C83)+SUM(B84:B90)</f>
        <v>909.51599999999985</v>
      </c>
      <c r="O83" s="80">
        <f t="shared" si="200"/>
        <v>883.15359999999998</v>
      </c>
      <c r="P83" s="80">
        <f t="shared" si="200"/>
        <v>848.56669999999997</v>
      </c>
      <c r="Q83" s="80">
        <f t="shared" si="200"/>
        <v>894.92180000000008</v>
      </c>
      <c r="R83" s="6">
        <f t="shared" si="200"/>
        <v>900.47329999999999</v>
      </c>
      <c r="S83" s="67">
        <f t="shared" si="200"/>
        <v>851.22109999999998</v>
      </c>
      <c r="T83" s="37">
        <f t="shared" ref="T83" si="201">+SUM(I79:I83)+SUM(H84:H90)</f>
        <v>794.84889999999996</v>
      </c>
      <c r="U83" s="78">
        <f t="shared" si="192"/>
        <v>-6.6225097098744357E-2</v>
      </c>
      <c r="V83" s="7">
        <f t="shared" si="193"/>
        <v>-2.0849011276821816E-2</v>
      </c>
    </row>
    <row r="84" spans="1:22" x14ac:dyDescent="0.25">
      <c r="A84" s="42" t="s">
        <v>3</v>
      </c>
      <c r="B84" s="80">
        <f>+'[1]2.CONSUMO ARGENTINA POR ENVASE'!I322/10000</f>
        <v>75.114500000000007</v>
      </c>
      <c r="C84" s="80">
        <f>+'[1]2.CONSUMO ARGENTINA POR ENVASE'!I334/10000</f>
        <v>84.910499999999999</v>
      </c>
      <c r="D84" s="80">
        <f>+'[1]2.CONSUMO ARGENTINA POR ENVASE'!I346/10000</f>
        <v>77.850099999999998</v>
      </c>
      <c r="E84" s="80">
        <f>+'[1]2.CONSUMO ARGENTINA POR ENVASE'!I358/10000</f>
        <v>72.9024</v>
      </c>
      <c r="F84" s="80">
        <f>+'[1]2.CONSUMO ARGENTINA POR ENVASE'!I370/10000</f>
        <v>91.588099999999997</v>
      </c>
      <c r="G84" s="6">
        <f>+'[1]2.CONSUMO ARGENTINA POR ENVASE'!I382/10000</f>
        <v>81.261200000000002</v>
      </c>
      <c r="H84" s="67">
        <f>+'[1]2.CONSUMO ARGENTINA POR ENVASE'!I394/10000</f>
        <v>70.5976</v>
      </c>
      <c r="I84" s="37">
        <f>+'[1]2.CONSUMO ARGENTINA POR ENVASE'!I406/10000</f>
        <v>63.563800000000001</v>
      </c>
      <c r="J84" s="7">
        <f t="shared" si="190"/>
        <v>-9.9632282117239068E-2</v>
      </c>
      <c r="K84" s="2"/>
      <c r="L84" s="42" t="s">
        <v>3</v>
      </c>
      <c r="M84" s="80">
        <f>+SUM('[1]2.CONSUMO ARGENTINA POR ENVASE'!I311:I322)/10000</f>
        <v>980.76753200000007</v>
      </c>
      <c r="N84" s="80">
        <f t="shared" ref="N84:S84" si="202">+SUM(C79:C84)+SUM(B85:B90)</f>
        <v>919.3119999999999</v>
      </c>
      <c r="O84" s="80">
        <f t="shared" si="202"/>
        <v>876.09320000000002</v>
      </c>
      <c r="P84" s="80">
        <f t="shared" si="202"/>
        <v>843.61899999999991</v>
      </c>
      <c r="Q84" s="80">
        <f t="shared" si="202"/>
        <v>913.60750000000007</v>
      </c>
      <c r="R84" s="6">
        <f t="shared" si="202"/>
        <v>890.14640000000009</v>
      </c>
      <c r="S84" s="67">
        <f t="shared" si="202"/>
        <v>840.55750000000012</v>
      </c>
      <c r="T84" s="37">
        <f t="shared" ref="T84" si="203">+SUM(I79:I84)+SUM(H85:H90)</f>
        <v>787.81510000000003</v>
      </c>
      <c r="U84" s="78">
        <f t="shared" si="192"/>
        <v>-6.2746926890783872E-2</v>
      </c>
      <c r="V84" s="7">
        <f t="shared" si="193"/>
        <v>-2.1017793762159287E-2</v>
      </c>
    </row>
    <row r="85" spans="1:22" x14ac:dyDescent="0.25">
      <c r="A85" s="42" t="s">
        <v>4</v>
      </c>
      <c r="B85" s="80">
        <f>+'[1]2.CONSUMO ARGENTINA POR ENVASE'!I323/10000</f>
        <v>79.930800000000005</v>
      </c>
      <c r="C85" s="80">
        <f>+'[1]2.CONSUMO ARGENTINA POR ENVASE'!I335/10000</f>
        <v>81.853399999999993</v>
      </c>
      <c r="D85" s="80">
        <f>+'[1]2.CONSUMO ARGENTINA POR ENVASE'!I347/10000</f>
        <v>76.870999999999995</v>
      </c>
      <c r="E85" s="80">
        <f>+'[1]2.CONSUMO ARGENTINA POR ENVASE'!I359/10000</f>
        <v>80.507599999999996</v>
      </c>
      <c r="F85" s="80">
        <f>+'[1]2.CONSUMO ARGENTINA POR ENVASE'!I371/10000</f>
        <v>98.247399999999999</v>
      </c>
      <c r="G85" s="6">
        <f>+'[1]2.CONSUMO ARGENTINA POR ENVASE'!I383/10000</f>
        <v>78.108699999999999</v>
      </c>
      <c r="H85" s="67">
        <f>+'[1]2.CONSUMO ARGENTINA POR ENVASE'!I395/10000</f>
        <v>78.757800000000003</v>
      </c>
      <c r="I85" s="37">
        <f>+'[1]2.CONSUMO ARGENTINA POR ENVASE'!I407/10000</f>
        <v>70.137200000000007</v>
      </c>
      <c r="J85" s="7">
        <f t="shared" ref="J85" si="204">+I85/H85-1</f>
        <v>-0.1094570950432846</v>
      </c>
      <c r="K85" s="2"/>
      <c r="L85" s="42" t="s">
        <v>4</v>
      </c>
      <c r="M85" s="80">
        <f>+SUM('[1]2.CONSUMO ARGENTINA POR ENVASE'!I312:I323)/10000</f>
        <v>967.51244499999996</v>
      </c>
      <c r="N85" s="80">
        <f t="shared" ref="N85:S85" si="205">+SUM(C79:C85)+SUM(B86:B90)</f>
        <v>921.2346</v>
      </c>
      <c r="O85" s="80">
        <f t="shared" si="205"/>
        <v>871.11079999999993</v>
      </c>
      <c r="P85" s="80">
        <f t="shared" si="205"/>
        <v>847.25559999999996</v>
      </c>
      <c r="Q85" s="80">
        <f t="shared" si="205"/>
        <v>931.34730000000002</v>
      </c>
      <c r="R85" s="6">
        <f t="shared" si="205"/>
        <v>870.0077</v>
      </c>
      <c r="S85" s="67">
        <f t="shared" si="205"/>
        <v>841.20659999999998</v>
      </c>
      <c r="T85" s="37">
        <f t="shared" ref="T85" si="206">+SUM(I79:I85)+SUM(H86:H90)</f>
        <v>779.19450000000006</v>
      </c>
      <c r="U85" s="78">
        <f t="shared" si="192"/>
        <v>-7.3718037875594278E-2</v>
      </c>
      <c r="V85" s="7">
        <f t="shared" si="193"/>
        <v>-2.2054852593543672E-2</v>
      </c>
    </row>
    <row r="86" spans="1:22" x14ac:dyDescent="0.25">
      <c r="A86" s="42" t="s">
        <v>5</v>
      </c>
      <c r="B86" s="80">
        <f>+'[1]2.CONSUMO ARGENTINA POR ENVASE'!I324/10000</f>
        <v>90.293899999999994</v>
      </c>
      <c r="C86" s="80">
        <f>+'[1]2.CONSUMO ARGENTINA POR ENVASE'!I336/10000</f>
        <v>83.388800000000003</v>
      </c>
      <c r="D86" s="80">
        <f>+'[1]2.CONSUMO ARGENTINA POR ENVASE'!I348/10000</f>
        <v>78.863500000000002</v>
      </c>
      <c r="E86" s="80">
        <f>+'[1]2.CONSUMO ARGENTINA POR ENVASE'!I360/10000</f>
        <v>84.476500000000001</v>
      </c>
      <c r="F86" s="80">
        <f>+'[1]2.CONSUMO ARGENTINA POR ENVASE'!I372/10000</f>
        <v>85.673500000000004</v>
      </c>
      <c r="G86" s="6">
        <f>+'[1]2.CONSUMO ARGENTINA POR ENVASE'!I384/10000</f>
        <v>79.381299999999996</v>
      </c>
      <c r="H86" s="67">
        <f>+'[1]2.CONSUMO ARGENTINA POR ENVASE'!I396/10000</f>
        <v>84.063999999999993</v>
      </c>
      <c r="I86" s="37">
        <f>+'[1]2.CONSUMO ARGENTINA POR ENVASE'!I408/10000</f>
        <v>76.239000000000004</v>
      </c>
      <c r="J86" s="7">
        <f t="shared" ref="J86" si="207">+I86/H86-1</f>
        <v>-9.3083840883136482E-2</v>
      </c>
      <c r="K86" s="2"/>
      <c r="L86" s="42" t="s">
        <v>5</v>
      </c>
      <c r="M86" s="80">
        <f>+SUM('[1]2.CONSUMO ARGENTINA POR ENVASE'!I313:I324)/10000</f>
        <v>972.14110099999994</v>
      </c>
      <c r="N86" s="80">
        <f t="shared" ref="N86:S86" si="208">+SUM(C79:C86)+SUM(B87:B90)</f>
        <v>914.32950000000005</v>
      </c>
      <c r="O86" s="80">
        <f t="shared" si="208"/>
        <v>866.58549999999991</v>
      </c>
      <c r="P86" s="80">
        <f t="shared" si="208"/>
        <v>852.86860000000001</v>
      </c>
      <c r="Q86" s="80">
        <f t="shared" si="208"/>
        <v>932.54430000000002</v>
      </c>
      <c r="R86" s="6">
        <f t="shared" si="208"/>
        <v>863.71550000000002</v>
      </c>
      <c r="S86" s="67">
        <f t="shared" si="208"/>
        <v>845.88930000000005</v>
      </c>
      <c r="T86" s="37">
        <f t="shared" ref="T86" si="209">+SUM(I79:I86)+SUM(H87:H90)</f>
        <v>771.36950000000002</v>
      </c>
      <c r="U86" s="78">
        <f t="shared" si="192"/>
        <v>-8.8096397483689692E-2</v>
      </c>
      <c r="V86" s="7">
        <f t="shared" si="193"/>
        <v>-2.3009796509986025E-2</v>
      </c>
    </row>
    <row r="87" spans="1:22" x14ac:dyDescent="0.25">
      <c r="A87" s="42" t="s">
        <v>6</v>
      </c>
      <c r="B87" s="80">
        <f>+'[1]2.CONSUMO ARGENTINA POR ENVASE'!I325/10000</f>
        <v>90.968999999999994</v>
      </c>
      <c r="C87" s="80">
        <f>+'[1]2.CONSUMO ARGENTINA POR ENVASE'!I337/10000</f>
        <v>84.113399999999999</v>
      </c>
      <c r="D87" s="80">
        <f>+'[1]2.CONSUMO ARGENTINA POR ENVASE'!I349/10000</f>
        <v>72.561199999999999</v>
      </c>
      <c r="E87" s="80">
        <f>+'[1]2.CONSUMO ARGENTINA POR ENVASE'!I361/10000</f>
        <v>79.028000000000006</v>
      </c>
      <c r="F87" s="80">
        <f>+'[1]2.CONSUMO ARGENTINA POR ENVASE'!I373/10000</f>
        <v>87.038899999999998</v>
      </c>
      <c r="G87" s="6">
        <f>+'[1]2.CONSUMO ARGENTINA POR ENVASE'!I385/10000</f>
        <v>73.431700000000006</v>
      </c>
      <c r="H87" s="67">
        <f>+'[1]2.CONSUMO ARGENTINA POR ENVASE'!I397/10000</f>
        <v>77.682400000000001</v>
      </c>
      <c r="I87" s="37">
        <f>+'[1]2.CONSUMO ARGENTINA POR ENVASE'!I409/10000</f>
        <v>70.4482</v>
      </c>
      <c r="J87" s="7">
        <f t="shared" ref="J87" si="210">+I87/H87-1</f>
        <v>-9.3125341132611728E-2</v>
      </c>
      <c r="K87" s="2"/>
      <c r="L87" s="42" t="s">
        <v>6</v>
      </c>
      <c r="M87" s="80">
        <f>+SUM('[1]2.CONSUMO ARGENTINA POR ENVASE'!I314:I325)/10000</f>
        <v>972.76155700000004</v>
      </c>
      <c r="N87" s="80">
        <f t="shared" ref="N87:S87" si="211">+SUM(C79:C87)+SUM(B88:B90)</f>
        <v>907.47389999999996</v>
      </c>
      <c r="O87" s="80">
        <f t="shared" si="211"/>
        <v>855.03329999999994</v>
      </c>
      <c r="P87" s="80">
        <f t="shared" si="211"/>
        <v>859.33539999999994</v>
      </c>
      <c r="Q87" s="80">
        <f t="shared" si="211"/>
        <v>940.55520000000001</v>
      </c>
      <c r="R87" s="6">
        <f t="shared" si="211"/>
        <v>850.10829999999999</v>
      </c>
      <c r="S87" s="67">
        <f t="shared" si="211"/>
        <v>850.1400000000001</v>
      </c>
      <c r="T87" s="37">
        <f t="shared" ref="T87" si="212">+SUM(I79:I87)+SUM(H88:H90)</f>
        <v>764.13530000000014</v>
      </c>
      <c r="U87" s="78">
        <f t="shared" si="192"/>
        <v>-0.10116533747382783</v>
      </c>
      <c r="V87" s="7">
        <f t="shared" si="193"/>
        <v>-2.2228336943418525E-2</v>
      </c>
    </row>
    <row r="88" spans="1:22" x14ac:dyDescent="0.25">
      <c r="A88" s="42" t="s">
        <v>7</v>
      </c>
      <c r="B88" s="80">
        <f>+'[1]2.CONSUMO ARGENTINA POR ENVASE'!I326/10000</f>
        <v>83.134399999999999</v>
      </c>
      <c r="C88" s="80">
        <f>+'[1]2.CONSUMO ARGENTINA POR ENVASE'!I338/10000</f>
        <v>78.059299999999993</v>
      </c>
      <c r="D88" s="80">
        <f>+'[1]2.CONSUMO ARGENTINA POR ENVASE'!I350/10000</f>
        <v>70.200900000000004</v>
      </c>
      <c r="E88" s="80">
        <f>+'[1]2.CONSUMO ARGENTINA POR ENVASE'!I362/10000</f>
        <v>82.063500000000005</v>
      </c>
      <c r="F88" s="80">
        <f>+'[1]2.CONSUMO ARGENTINA POR ENVASE'!I374/10000</f>
        <v>83.676599999999993</v>
      </c>
      <c r="G88" s="6">
        <f>+'[1]2.CONSUMO ARGENTINA POR ENVASE'!I386/10000</f>
        <v>68.788700000000006</v>
      </c>
      <c r="H88" s="67">
        <f>+'[1]2.CONSUMO ARGENTINA POR ENVASE'!I398/10000</f>
        <v>75.833600000000004</v>
      </c>
      <c r="I88" s="37">
        <f>+'[1]2.CONSUMO ARGENTINA POR ENVASE'!I410/10000</f>
        <v>75.9893</v>
      </c>
      <c r="J88" s="7">
        <f t="shared" ref="J88" si="213">+I88/H88-1</f>
        <v>2.0531795932146046E-3</v>
      </c>
      <c r="K88" s="2"/>
      <c r="L88" s="42" t="s">
        <v>7</v>
      </c>
      <c r="M88" s="80">
        <f>+SUM('[1]2.CONSUMO ARGENTINA POR ENVASE'!I315:I326)/10000</f>
        <v>961.08738100000005</v>
      </c>
      <c r="N88" s="80">
        <f t="shared" ref="N88:S88" si="214">+SUM(C79:C88)+SUM(B89:B90)</f>
        <v>902.39879999999994</v>
      </c>
      <c r="O88" s="80">
        <f t="shared" si="214"/>
        <v>847.17489999999998</v>
      </c>
      <c r="P88" s="80">
        <f t="shared" si="214"/>
        <v>871.19799999999987</v>
      </c>
      <c r="Q88" s="80">
        <f t="shared" si="214"/>
        <v>942.16830000000004</v>
      </c>
      <c r="R88" s="6">
        <f t="shared" si="214"/>
        <v>835.22040000000004</v>
      </c>
      <c r="S88" s="67">
        <f t="shared" si="214"/>
        <v>857.18490000000008</v>
      </c>
      <c r="T88" s="37">
        <f t="shared" ref="T88" si="215">+SUM(I79:I88)+SUM(H89:H90)</f>
        <v>764.29100000000005</v>
      </c>
      <c r="U88" s="78">
        <f t="shared" si="192"/>
        <v>-0.10837090107396896</v>
      </c>
      <c r="V88" s="7">
        <f t="shared" si="193"/>
        <v>-2.0381150477391419E-2</v>
      </c>
    </row>
    <row r="89" spans="1:22" x14ac:dyDescent="0.25">
      <c r="A89" s="42" t="s">
        <v>8</v>
      </c>
      <c r="B89" s="80">
        <f>+'[1]2.CONSUMO ARGENTINA POR ENVASE'!I327/10000</f>
        <v>79.772199999999998</v>
      </c>
      <c r="C89" s="80">
        <f>+'[1]2.CONSUMO ARGENTINA POR ENVASE'!I339/10000</f>
        <v>77.701700000000002</v>
      </c>
      <c r="D89" s="80">
        <f>+'[1]2.CONSUMO ARGENTINA POR ENVASE'!I351/10000</f>
        <v>68.101699999999994</v>
      </c>
      <c r="E89" s="80">
        <f>+'[1]2.CONSUMO ARGENTINA POR ENVASE'!I363/10000</f>
        <v>77.373199999999997</v>
      </c>
      <c r="F89" s="80">
        <f>+'[1]2.CONSUMO ARGENTINA POR ENVASE'!I375/10000</f>
        <v>75.960400000000007</v>
      </c>
      <c r="G89" s="6">
        <f>+'[1]2.CONSUMO ARGENTINA POR ENVASE'!I387/10000</f>
        <v>79.366299999999995</v>
      </c>
      <c r="H89" s="67">
        <f>+'[1]2.CONSUMO ARGENTINA POR ENVASE'!I399/10000</f>
        <v>67.032499999999999</v>
      </c>
      <c r="I89" s="37">
        <f>+'[1]2.CONSUMO ARGENTINA POR ENVASE'!I411/10000</f>
        <v>69.153000000000006</v>
      </c>
      <c r="J89" s="7">
        <f t="shared" ref="J89" si="216">+I89/H89-1</f>
        <v>3.1633908924775467E-2</v>
      </c>
      <c r="K89" s="2"/>
      <c r="L89" s="42" t="s">
        <v>8</v>
      </c>
      <c r="M89" s="80">
        <f>+SUM('[1]2.CONSUMO ARGENTINA POR ENVASE'!I316:I327)/10000</f>
        <v>952.13688100000002</v>
      </c>
      <c r="N89" s="80">
        <f t="shared" ref="N89:S89" si="217">+SUM(C79:C89)+SUM(B90)</f>
        <v>900.3282999999999</v>
      </c>
      <c r="O89" s="80">
        <f t="shared" si="217"/>
        <v>837.57490000000007</v>
      </c>
      <c r="P89" s="80">
        <f t="shared" si="217"/>
        <v>880.46949999999993</v>
      </c>
      <c r="Q89" s="80">
        <f t="shared" si="217"/>
        <v>940.7555000000001</v>
      </c>
      <c r="R89" s="6">
        <f t="shared" si="217"/>
        <v>838.62630000000001</v>
      </c>
      <c r="S89" s="67">
        <f t="shared" si="217"/>
        <v>844.85110000000009</v>
      </c>
      <c r="T89" s="37">
        <f t="shared" ref="T89" si="218">+SUM(I79:I89)+SUM(H90)</f>
        <v>766.41150000000005</v>
      </c>
      <c r="U89" s="78">
        <f t="shared" si="192"/>
        <v>-9.2844289366493138E-2</v>
      </c>
      <c r="V89" s="7">
        <f t="shared" si="193"/>
        <v>-1.7601542922156654E-2</v>
      </c>
    </row>
    <row r="90" spans="1:22" x14ac:dyDescent="0.25">
      <c r="A90" s="42" t="s">
        <v>9</v>
      </c>
      <c r="B90" s="80">
        <f>+'[1]2.CONSUMO ARGENTINA POR ENVASE'!I328/10000</f>
        <v>73.992900000000006</v>
      </c>
      <c r="C90" s="80">
        <f>+'[1]2.CONSUMO ARGENTINA POR ENVASE'!I340/10000</f>
        <v>66.167599999999993</v>
      </c>
      <c r="D90" s="80">
        <f>+'[1]2.CONSUMO ARGENTINA POR ENVASE'!I352/10000</f>
        <v>68.194800000000001</v>
      </c>
      <c r="E90" s="80">
        <f>+'[1]2.CONSUMO ARGENTINA POR ENVASE'!I364/10000</f>
        <v>72.9846</v>
      </c>
      <c r="F90" s="80">
        <f>+'[1]2.CONSUMO ARGENTINA POR ENVASE'!I376/10000</f>
        <v>75.194900000000004</v>
      </c>
      <c r="G90" s="6">
        <f>+'[1]2.CONSUMO ARGENTINA POR ENVASE'!I388/10000</f>
        <v>74.664000000000001</v>
      </c>
      <c r="H90" s="67">
        <f>+'[1]2.CONSUMO ARGENTINA POR ENVASE'!I400/10000</f>
        <v>57.319699999999997</v>
      </c>
      <c r="I90" s="37"/>
      <c r="J90" s="7"/>
      <c r="K90" s="2"/>
      <c r="L90" s="42" t="s">
        <v>9</v>
      </c>
      <c r="M90" s="80">
        <f>+SUM('[1]2.CONSUMO ARGENTINA POR ENVASE'!I317:I328)/10000</f>
        <v>941.63800000000003</v>
      </c>
      <c r="N90" s="80">
        <f>+SUM(C79:C90)</f>
        <v>892.50299999999993</v>
      </c>
      <c r="O90" s="80">
        <f>+SUM(D79:D90)</f>
        <v>839.60210000000006</v>
      </c>
      <c r="P90" s="80">
        <f>+SUM(E79:E90)</f>
        <v>885.25929999999994</v>
      </c>
      <c r="Q90" s="80">
        <f>+SUM(F79:F90)</f>
        <v>942.96580000000006</v>
      </c>
      <c r="R90" s="6">
        <f>+SUM(G79:G90)</f>
        <v>838.09540000000004</v>
      </c>
      <c r="S90" s="67">
        <f t="shared" ref="S90" si="219">+SUM(H79:H90)</f>
        <v>827.50680000000011</v>
      </c>
      <c r="T90" s="37"/>
      <c r="U90" s="78"/>
      <c r="V90" s="7"/>
    </row>
    <row r="91" spans="1:22" ht="25.5" x14ac:dyDescent="0.25">
      <c r="A91" s="53" t="s">
        <v>13</v>
      </c>
      <c r="B91" s="83">
        <f>SUM(B79:B90)</f>
        <v>941.63799999999992</v>
      </c>
      <c r="C91" s="83">
        <f t="shared" ref="C91:H91" si="220">SUM(C79:C90)</f>
        <v>892.50299999999993</v>
      </c>
      <c r="D91" s="83">
        <f t="shared" si="220"/>
        <v>839.60210000000006</v>
      </c>
      <c r="E91" s="83">
        <f t="shared" si="220"/>
        <v>885.25929999999994</v>
      </c>
      <c r="F91" s="83">
        <f t="shared" si="220"/>
        <v>942.96580000000006</v>
      </c>
      <c r="G91" s="54">
        <f t="shared" si="220"/>
        <v>838.09540000000004</v>
      </c>
      <c r="H91" s="191">
        <f t="shared" si="220"/>
        <v>827.50680000000011</v>
      </c>
      <c r="I91" s="191"/>
      <c r="J91" s="170"/>
      <c r="K91" s="3"/>
      <c r="L91" s="43" t="s">
        <v>14</v>
      </c>
      <c r="M91" s="83">
        <f>+AVERAGE(M79:M90)</f>
        <v>984.03768758333342</v>
      </c>
      <c r="N91" s="83">
        <f>+AVERAGE(N79:N90)</f>
        <v>912.20048333333318</v>
      </c>
      <c r="O91" s="83">
        <f t="shared" ref="O91:S91" si="221">+AVERAGE(O79:O90)</f>
        <v>870.27951666666661</v>
      </c>
      <c r="P91" s="83">
        <f t="shared" si="221"/>
        <v>854.60643333333326</v>
      </c>
      <c r="Q91" s="83">
        <f t="shared" si="221"/>
        <v>918.63471666666658</v>
      </c>
      <c r="R91" s="46">
        <f t="shared" si="221"/>
        <v>883.61136666666664</v>
      </c>
      <c r="S91" s="237">
        <f t="shared" si="221"/>
        <v>842.48102500000005</v>
      </c>
      <c r="T91" s="203">
        <f t="shared" ref="T91" si="222">+AVERAGE(T79:T90)</f>
        <v>788.24183636363637</v>
      </c>
      <c r="U91" s="79"/>
      <c r="V91" s="75"/>
    </row>
    <row r="92" spans="1:22" ht="26.25" thickBot="1" x14ac:dyDescent="0.3">
      <c r="A92" s="60" t="s">
        <v>12</v>
      </c>
      <c r="B92" s="61"/>
      <c r="C92" s="62">
        <f>+C91/B91-1</f>
        <v>-5.2180349561083972E-2</v>
      </c>
      <c r="D92" s="62">
        <f t="shared" ref="D92:F92" si="223">+D91/C91-1</f>
        <v>-5.9272517851480466E-2</v>
      </c>
      <c r="E92" s="62">
        <f t="shared" si="223"/>
        <v>5.4379568607558104E-2</v>
      </c>
      <c r="F92" s="62">
        <f t="shared" si="223"/>
        <v>6.5185985620258569E-2</v>
      </c>
      <c r="G92" s="62">
        <f t="shared" ref="G92" si="224">+G91/F91-1</f>
        <v>-0.1112133653203542</v>
      </c>
      <c r="H92" s="196">
        <f>+H91/G91-1</f>
        <v>-1.2634122559317174E-2</v>
      </c>
      <c r="I92" s="192"/>
      <c r="J92" s="63"/>
      <c r="K92" s="2"/>
      <c r="L92" s="45" t="s">
        <v>12</v>
      </c>
      <c r="M92" s="49"/>
      <c r="N92" s="50">
        <f>+N91/M91-1</f>
        <v>-7.300249284803606E-2</v>
      </c>
      <c r="O92" s="50">
        <f t="shared" ref="O92:T92" si="225">+O91/N91-1</f>
        <v>-4.5955869825326512E-2</v>
      </c>
      <c r="P92" s="50">
        <f t="shared" si="225"/>
        <v>-1.800925223813632E-2</v>
      </c>
      <c r="Q92" s="50">
        <f t="shared" si="225"/>
        <v>7.4921368288318968E-2</v>
      </c>
      <c r="R92" s="50">
        <f t="shared" si="225"/>
        <v>-3.8125436982269445E-2</v>
      </c>
      <c r="S92" s="70">
        <f t="shared" si="225"/>
        <v>-4.6547999740911616E-2</v>
      </c>
      <c r="T92" s="73">
        <f t="shared" si="225"/>
        <v>-6.4380308905311767E-2</v>
      </c>
      <c r="U92" s="51"/>
      <c r="V92" s="52"/>
    </row>
  </sheetData>
  <mergeCells count="13">
    <mergeCell ref="A1:V1"/>
    <mergeCell ref="A2:V2"/>
    <mergeCell ref="A3:V3"/>
    <mergeCell ref="A5:J5"/>
    <mergeCell ref="L5:V5"/>
    <mergeCell ref="A77:J77"/>
    <mergeCell ref="L77:V77"/>
    <mergeCell ref="A23:J23"/>
    <mergeCell ref="L23:V23"/>
    <mergeCell ref="A41:J41"/>
    <mergeCell ref="L41:V41"/>
    <mergeCell ref="A59:J59"/>
    <mergeCell ref="L59:V59"/>
  </mergeCells>
  <hyperlinks>
    <hyperlink ref="X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64"/>
  <sheetViews>
    <sheetView topLeftCell="A112" workbookViewId="0">
      <selection activeCell="U161" sqref="U161"/>
    </sheetView>
  </sheetViews>
  <sheetFormatPr baseColWidth="10" defaultRowHeight="15" x14ac:dyDescent="0.25"/>
  <cols>
    <col min="1" max="1" width="11.85546875" style="1" customWidth="1"/>
    <col min="2" max="9" width="8.140625" style="1" customWidth="1"/>
    <col min="10" max="10" width="8.5703125" style="1" customWidth="1"/>
    <col min="11" max="11" width="5" style="1" customWidth="1"/>
    <col min="12" max="12" width="10.5703125" style="1" customWidth="1"/>
    <col min="13" max="20" width="8.140625" style="1" customWidth="1"/>
    <col min="21" max="21" width="8.5703125" style="1" customWidth="1"/>
    <col min="22" max="22" width="9.5703125" style="1" customWidth="1"/>
    <col min="23" max="23" width="11.42578125" style="1"/>
    <col min="24" max="24" width="14.42578125" style="1" bestFit="1" customWidth="1"/>
    <col min="25" max="16384" width="11.42578125" style="1"/>
  </cols>
  <sheetData>
    <row r="1" spans="1:24" ht="15.75" x14ac:dyDescent="0.25">
      <c r="A1" s="280" t="s">
        <v>17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22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4" ht="15.75" thickBot="1" x14ac:dyDescent="0.3">
      <c r="A5" s="274" t="s">
        <v>243</v>
      </c>
      <c r="B5" s="275"/>
      <c r="C5" s="275"/>
      <c r="D5" s="275"/>
      <c r="E5" s="275"/>
      <c r="F5" s="275"/>
      <c r="G5" s="275"/>
      <c r="H5" s="275"/>
      <c r="I5" s="275"/>
      <c r="J5" s="276"/>
      <c r="K5" s="2"/>
      <c r="L5" s="274" t="s">
        <v>244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197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R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198">
        <v>2022</v>
      </c>
      <c r="T6" s="40"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199">
        <f>+'[1]CONSUMO EN ARGENTINA POR COLOR'!B317/10000</f>
        <v>10.544</v>
      </c>
      <c r="C7" s="6">
        <f>+'[1]CONSUMO EN ARGENTINA POR COLOR'!B329/10000</f>
        <v>11.9168</v>
      </c>
      <c r="D7" s="6">
        <f>+'[1]CONSUMO EN ARGENTINA POR COLOR'!B341/10000</f>
        <v>12.9787</v>
      </c>
      <c r="E7" s="6">
        <f>+'[1]CONSUMO EN ARGENTINA POR COLOR'!B353/10000</f>
        <v>11.269600000000001</v>
      </c>
      <c r="F7" s="6">
        <f>+'[1]CONSUMO EN ARGENTINA POR COLOR'!B365/10000</f>
        <v>12.043900000000001</v>
      </c>
      <c r="G7" s="6">
        <f>+'[1]CONSUMO EN ARGENTINA POR COLOR'!B377/10000</f>
        <v>14.712999999999999</v>
      </c>
      <c r="H7" s="67">
        <f>+'[1]CONSUMO EN ARGENTINA POR COLOR'!B389/10000</f>
        <v>14.0619</v>
      </c>
      <c r="I7" s="37">
        <f>+'[1]CONSUMO EN ARGENTINA POR COLOR'!B401/10000</f>
        <v>12.386200000000001</v>
      </c>
      <c r="J7" s="7">
        <f t="shared" ref="J7:J12" si="2">+I7/H7-1</f>
        <v>-0.11916597330374978</v>
      </c>
      <c r="K7" s="2"/>
      <c r="L7" s="42" t="s">
        <v>10</v>
      </c>
      <c r="M7" s="6">
        <f>+SUM('[1]CONSUMO EN ARGENTINA POR COLOR'!$B$306:$B$317)/10000</f>
        <v>162.250079</v>
      </c>
      <c r="N7" s="6">
        <f t="shared" ref="N7:T7" si="3">+SUM(C7)+SUM(B8:B18)</f>
        <v>159.0607</v>
      </c>
      <c r="O7" s="6">
        <f t="shared" si="3"/>
        <v>170.36450000000002</v>
      </c>
      <c r="P7" s="6">
        <f t="shared" si="3"/>
        <v>144.82429999999999</v>
      </c>
      <c r="Q7" s="6">
        <f t="shared" si="3"/>
        <v>146.53659999999999</v>
      </c>
      <c r="R7" s="6">
        <f t="shared" si="3"/>
        <v>142.16239999999999</v>
      </c>
      <c r="S7" s="67">
        <f t="shared" si="3"/>
        <v>147.88080000000002</v>
      </c>
      <c r="T7" s="37">
        <f t="shared" si="3"/>
        <v>153.53340000000003</v>
      </c>
      <c r="U7" s="78">
        <f t="shared" ref="U7:U12" si="4">+T7/S7-1</f>
        <v>3.8224029082883026E-2</v>
      </c>
      <c r="V7" s="7">
        <f t="shared" ref="V7:V12" si="5">+POWER(T7/O7,0.2)-1</f>
        <v>-2.0589506231678878E-2</v>
      </c>
    </row>
    <row r="8" spans="1:24" x14ac:dyDescent="0.25">
      <c r="A8" s="42" t="s">
        <v>11</v>
      </c>
      <c r="B8" s="199">
        <f>+'[1]CONSUMO EN ARGENTINA POR COLOR'!B318/10000</f>
        <v>13.2476</v>
      </c>
      <c r="C8" s="6">
        <f>+'[1]CONSUMO EN ARGENTINA POR COLOR'!B330/10000</f>
        <v>10.251300000000001</v>
      </c>
      <c r="D8" s="6">
        <f>+'[1]CONSUMO EN ARGENTINA POR COLOR'!B342/10000</f>
        <v>11.372</v>
      </c>
      <c r="E8" s="6">
        <f>+'[1]CONSUMO EN ARGENTINA POR COLOR'!B354/10000</f>
        <v>11.2159</v>
      </c>
      <c r="F8" s="6">
        <f>+'[1]CONSUMO EN ARGENTINA POR COLOR'!B366/10000</f>
        <v>10.463200000000001</v>
      </c>
      <c r="G8" s="6">
        <f>+'[1]CONSUMO EN ARGENTINA POR COLOR'!B378/10000</f>
        <v>12.541399999999999</v>
      </c>
      <c r="H8" s="67">
        <f>+'[1]CONSUMO EN ARGENTINA POR COLOR'!B390/10000</f>
        <v>14.1356</v>
      </c>
      <c r="I8" s="37">
        <f>+'[1]CONSUMO EN ARGENTINA POR COLOR'!B402/10000</f>
        <v>11.0799</v>
      </c>
      <c r="J8" s="7">
        <f t="shared" si="2"/>
        <v>-0.21617051982229263</v>
      </c>
      <c r="K8" s="2"/>
      <c r="L8" s="42" t="s">
        <v>11</v>
      </c>
      <c r="M8" s="6">
        <f>+SUM('[1]CONSUMO EN ARGENTINA POR COLOR'!$B$306:$B$317)/10000</f>
        <v>162.250079</v>
      </c>
      <c r="N8" s="6">
        <f t="shared" ref="N8:T8" si="6">+SUM(C7:C8)+SUM(B9:B18)</f>
        <v>156.06440000000003</v>
      </c>
      <c r="O8" s="6">
        <f t="shared" si="6"/>
        <v>171.48519999999999</v>
      </c>
      <c r="P8" s="6">
        <f t="shared" si="6"/>
        <v>144.66820000000001</v>
      </c>
      <c r="Q8" s="6">
        <f t="shared" si="6"/>
        <v>145.78389999999999</v>
      </c>
      <c r="R8" s="6">
        <f t="shared" si="6"/>
        <v>144.2406</v>
      </c>
      <c r="S8" s="67">
        <f t="shared" si="6"/>
        <v>149.47499999999999</v>
      </c>
      <c r="T8" s="37">
        <f t="shared" si="6"/>
        <v>150.4777</v>
      </c>
      <c r="U8" s="78">
        <f t="shared" si="4"/>
        <v>6.7081451747783571E-3</v>
      </c>
      <c r="V8" s="7">
        <f t="shared" si="5"/>
        <v>-2.5797813309162421E-2</v>
      </c>
    </row>
    <row r="9" spans="1:24" x14ac:dyDescent="0.25">
      <c r="A9" s="42" t="s">
        <v>0</v>
      </c>
      <c r="B9" s="199">
        <f>+'[1]CONSUMO EN ARGENTINA POR COLOR'!B319/10000</f>
        <v>14.026400000000001</v>
      </c>
      <c r="C9" s="6">
        <f>+'[1]CONSUMO EN ARGENTINA POR COLOR'!B331/10000</f>
        <v>14.5305</v>
      </c>
      <c r="D9" s="6">
        <f>+'[1]CONSUMO EN ARGENTINA POR COLOR'!B343/10000</f>
        <v>14.6997</v>
      </c>
      <c r="E9" s="6">
        <f>+'[1]CONSUMO EN ARGENTINA POR COLOR'!B355/10000</f>
        <v>12.2807</v>
      </c>
      <c r="F9" s="6">
        <f>+'[1]CONSUMO EN ARGENTINA POR COLOR'!B367/10000</f>
        <v>9.6738999999999997</v>
      </c>
      <c r="G9" s="6">
        <f>+'[1]CONSUMO EN ARGENTINA POR COLOR'!B379/10000</f>
        <v>9.5571999999999999</v>
      </c>
      <c r="H9" s="67">
        <f>+'[1]CONSUMO EN ARGENTINA POR COLOR'!B391/10000</f>
        <v>16.246700000000001</v>
      </c>
      <c r="I9" s="37">
        <f>+'[1]CONSUMO EN ARGENTINA POR COLOR'!B403/10000</f>
        <v>12.7349</v>
      </c>
      <c r="J9" s="7">
        <f t="shared" si="2"/>
        <v>-0.21615466525509797</v>
      </c>
      <c r="K9" s="2"/>
      <c r="L9" s="42" t="s">
        <v>0</v>
      </c>
      <c r="M9" s="6">
        <f>+SUM('[1]CONSUMO EN ARGENTINA POR COLOR'!$B$306:$B$317)/10000</f>
        <v>162.250079</v>
      </c>
      <c r="N9" s="6">
        <f t="shared" ref="N9:T9" si="7">+SUM(C7:C9)+SUM(B10:B18)</f>
        <v>156.5685</v>
      </c>
      <c r="O9" s="6">
        <f t="shared" si="7"/>
        <v>171.65440000000001</v>
      </c>
      <c r="P9" s="6">
        <f t="shared" si="7"/>
        <v>142.2492</v>
      </c>
      <c r="Q9" s="6">
        <f t="shared" si="7"/>
        <v>143.1771</v>
      </c>
      <c r="R9" s="6">
        <f t="shared" si="7"/>
        <v>144.12389999999999</v>
      </c>
      <c r="S9" s="67">
        <f t="shared" si="7"/>
        <v>156.16449999999998</v>
      </c>
      <c r="T9" s="67">
        <f t="shared" si="7"/>
        <v>146.9659</v>
      </c>
      <c r="U9" s="78">
        <f t="shared" si="4"/>
        <v>-5.8903271870367258E-2</v>
      </c>
      <c r="V9" s="7">
        <f t="shared" si="5"/>
        <v>-3.0579213552924256E-2</v>
      </c>
    </row>
    <row r="10" spans="1:24" x14ac:dyDescent="0.25">
      <c r="A10" s="42" t="s">
        <v>1</v>
      </c>
      <c r="B10" s="199">
        <f>+'[1]CONSUMO EN ARGENTINA POR COLOR'!B320/10000</f>
        <v>14.9887</v>
      </c>
      <c r="C10" s="6">
        <f>+'[1]CONSUMO EN ARGENTINA POR COLOR'!B332/10000</f>
        <v>15.337400000000001</v>
      </c>
      <c r="D10" s="6">
        <f>+'[1]CONSUMO EN ARGENTINA POR COLOR'!B344/10000</f>
        <v>12.6069</v>
      </c>
      <c r="E10" s="6">
        <f>+'[1]CONSUMO EN ARGENTINA POR COLOR'!B356/10000</f>
        <v>11.315099999999999</v>
      </c>
      <c r="F10" s="6">
        <f>+'[1]CONSUMO EN ARGENTINA POR COLOR'!B368/10000</f>
        <v>10.9641</v>
      </c>
      <c r="G10" s="6">
        <f>+'[1]CONSUMO EN ARGENTINA POR COLOR'!B380/10000</f>
        <v>13.795400000000001</v>
      </c>
      <c r="H10" s="67">
        <f>+'[1]CONSUMO EN ARGENTINA POR COLOR'!B392/10000</f>
        <v>14.226900000000001</v>
      </c>
      <c r="I10" s="37">
        <f>+'[1]CONSUMO EN ARGENTINA POR COLOR'!B404/10000</f>
        <v>15.868499999999999</v>
      </c>
      <c r="J10" s="7">
        <f t="shared" si="2"/>
        <v>0.11538704847858616</v>
      </c>
      <c r="K10" s="2"/>
      <c r="L10" s="42" t="s">
        <v>1</v>
      </c>
      <c r="M10" s="6">
        <f>+SUM('[1]CONSUMO EN ARGENTINA POR COLOR'!$B$306:$B$317)/10000</f>
        <v>162.250079</v>
      </c>
      <c r="N10" s="6">
        <f t="shared" ref="N10:T10" si="8">+SUM(C7:C10)+SUM(B11:B18)</f>
        <v>156.91720000000001</v>
      </c>
      <c r="O10" s="6">
        <f t="shared" si="8"/>
        <v>168.9239</v>
      </c>
      <c r="P10" s="6">
        <f t="shared" si="8"/>
        <v>140.95739999999998</v>
      </c>
      <c r="Q10" s="6">
        <f t="shared" si="8"/>
        <v>142.8261</v>
      </c>
      <c r="R10" s="6">
        <f t="shared" si="8"/>
        <v>146.95519999999999</v>
      </c>
      <c r="S10" s="67">
        <f t="shared" si="8"/>
        <v>156.596</v>
      </c>
      <c r="T10" s="37">
        <f t="shared" si="8"/>
        <v>148.60750000000002</v>
      </c>
      <c r="U10" s="78">
        <f t="shared" si="4"/>
        <v>-5.1013435847658828E-2</v>
      </c>
      <c r="V10" s="7">
        <f t="shared" si="5"/>
        <v>-2.5302334868304244E-2</v>
      </c>
    </row>
    <row r="11" spans="1:24" x14ac:dyDescent="0.25">
      <c r="A11" s="42" t="s">
        <v>2</v>
      </c>
      <c r="B11" s="199">
        <f>+'[1]CONSUMO EN ARGENTINA POR COLOR'!B321/10000</f>
        <v>13.7963</v>
      </c>
      <c r="C11" s="6">
        <f>+'[1]CONSUMO EN ARGENTINA POR COLOR'!B333/10000</f>
        <v>18.9846</v>
      </c>
      <c r="D11" s="6">
        <f>+'[1]CONSUMO EN ARGENTINA POR COLOR'!B345/10000</f>
        <v>10.767099999999999</v>
      </c>
      <c r="E11" s="6">
        <f>+'[1]CONSUMO EN ARGENTINA POR COLOR'!B357/10000</f>
        <v>14.144399999999999</v>
      </c>
      <c r="F11" s="6">
        <f>+'[1]CONSUMO EN ARGENTINA POR COLOR'!B369/10000</f>
        <v>10.7499</v>
      </c>
      <c r="G11" s="6">
        <f>+'[1]CONSUMO EN ARGENTINA POR COLOR'!B381/10000</f>
        <v>11.628399999999999</v>
      </c>
      <c r="H11" s="67">
        <f>+'[1]CONSUMO EN ARGENTINA POR COLOR'!B393/10000</f>
        <v>13.4107</v>
      </c>
      <c r="I11" s="37">
        <f>+'[1]CONSUMO EN ARGENTINA POR COLOR'!B405/10000</f>
        <v>14.298400000000001</v>
      </c>
      <c r="J11" s="7">
        <f t="shared" si="2"/>
        <v>6.6193412722676648E-2</v>
      </c>
      <c r="K11" s="2"/>
      <c r="L11" s="42" t="s">
        <v>2</v>
      </c>
      <c r="M11" s="6">
        <f>+SUM('[1]CONSUMO EN ARGENTINA POR COLOR'!$B$306:$B$317)/10000</f>
        <v>162.250079</v>
      </c>
      <c r="N11" s="6">
        <f t="shared" ref="N11:T11" si="9">+SUM(C7:C11)+SUM(B12:B18)</f>
        <v>162.10550000000001</v>
      </c>
      <c r="O11" s="6">
        <f t="shared" si="9"/>
        <v>160.70639999999997</v>
      </c>
      <c r="P11" s="6">
        <f t="shared" si="9"/>
        <v>144.3347</v>
      </c>
      <c r="Q11" s="6">
        <f t="shared" si="9"/>
        <v>139.4316</v>
      </c>
      <c r="R11" s="6">
        <f t="shared" si="9"/>
        <v>147.83369999999999</v>
      </c>
      <c r="S11" s="67">
        <f t="shared" si="9"/>
        <v>158.3783</v>
      </c>
      <c r="T11" s="37">
        <f t="shared" si="9"/>
        <v>149.49520000000001</v>
      </c>
      <c r="U11" s="78">
        <f t="shared" si="4"/>
        <v>-5.6087860521296107E-2</v>
      </c>
      <c r="V11" s="7">
        <f t="shared" si="5"/>
        <v>-1.435887624492449E-2</v>
      </c>
    </row>
    <row r="12" spans="1:24" x14ac:dyDescent="0.25">
      <c r="A12" s="42" t="s">
        <v>3</v>
      </c>
      <c r="B12" s="199">
        <f>+'[1]CONSUMO EN ARGENTINA POR COLOR'!B322/10000</f>
        <v>11.631500000000001</v>
      </c>
      <c r="C12" s="6">
        <f>+'[1]CONSUMO EN ARGENTINA POR COLOR'!B334/10000</f>
        <v>13.6846</v>
      </c>
      <c r="D12" s="6">
        <f>+'[1]CONSUMO EN ARGENTINA POR COLOR'!B346/10000</f>
        <v>12.7455</v>
      </c>
      <c r="E12" s="6">
        <f>+'[1]CONSUMO EN ARGENTINA POR COLOR'!B358/10000</f>
        <v>11.689</v>
      </c>
      <c r="F12" s="6">
        <f>+'[1]CONSUMO EN ARGENTINA POR COLOR'!B370/10000</f>
        <v>11.636799999999999</v>
      </c>
      <c r="G12" s="6">
        <f>+'[1]CONSUMO EN ARGENTINA POR COLOR'!B382/10000</f>
        <v>11.6463</v>
      </c>
      <c r="H12" s="67">
        <f>+'[1]CONSUMO EN ARGENTINA POR COLOR'!B394/10000</f>
        <v>10.4884</v>
      </c>
      <c r="I12" s="37">
        <f>+'[1]CONSUMO EN ARGENTINA POR COLOR'!B406/10000</f>
        <v>8.7733000000000008</v>
      </c>
      <c r="J12" s="7">
        <f t="shared" si="2"/>
        <v>-0.16352351168910406</v>
      </c>
      <c r="K12" s="2"/>
      <c r="L12" s="42" t="s">
        <v>3</v>
      </c>
      <c r="M12" s="6">
        <f>+SUM('[1]CONSUMO EN ARGENTINA POR COLOR'!$B$306:$B$317)/10000</f>
        <v>162.250079</v>
      </c>
      <c r="N12" s="6">
        <f t="shared" ref="N12:T12" si="10">+SUM(C7:C12)+SUM(B13:B18)</f>
        <v>164.15859999999998</v>
      </c>
      <c r="O12" s="6">
        <f t="shared" si="10"/>
        <v>159.76729999999998</v>
      </c>
      <c r="P12" s="6">
        <f t="shared" si="10"/>
        <v>143.2782</v>
      </c>
      <c r="Q12" s="6">
        <f t="shared" si="10"/>
        <v>139.37939999999998</v>
      </c>
      <c r="R12" s="6">
        <f t="shared" si="10"/>
        <v>147.8432</v>
      </c>
      <c r="S12" s="67">
        <f t="shared" si="10"/>
        <v>157.22039999999998</v>
      </c>
      <c r="T12" s="37">
        <f t="shared" si="10"/>
        <v>147.7801</v>
      </c>
      <c r="U12" s="78">
        <f t="shared" si="4"/>
        <v>-6.0045006882058383E-2</v>
      </c>
      <c r="V12" s="7">
        <f t="shared" si="5"/>
        <v>-1.5477576585062547E-2</v>
      </c>
    </row>
    <row r="13" spans="1:24" x14ac:dyDescent="0.25">
      <c r="A13" s="42" t="s">
        <v>4</v>
      </c>
      <c r="B13" s="199">
        <f>+'[1]CONSUMO EN ARGENTINA POR COLOR'!B323/10000</f>
        <v>13.1096</v>
      </c>
      <c r="C13" s="6">
        <f>+'[1]CONSUMO EN ARGENTINA POR COLOR'!B335/10000</f>
        <v>15.3949</v>
      </c>
      <c r="D13" s="6">
        <f>+'[1]CONSUMO EN ARGENTINA POR COLOR'!B347/10000</f>
        <v>14.168200000000001</v>
      </c>
      <c r="E13" s="6">
        <f>+'[1]CONSUMO EN ARGENTINA POR COLOR'!B359/10000</f>
        <v>14.101599999999999</v>
      </c>
      <c r="F13" s="6">
        <f>+'[1]CONSUMO EN ARGENTINA POR COLOR'!B371/10000</f>
        <v>12.1807</v>
      </c>
      <c r="G13" s="6">
        <f>+'[1]CONSUMO EN ARGENTINA POR COLOR'!B383/10000</f>
        <v>13.292400000000001</v>
      </c>
      <c r="H13" s="67">
        <f>+'[1]CONSUMO EN ARGENTINA POR COLOR'!B395/10000</f>
        <v>12.8559</v>
      </c>
      <c r="I13" s="37">
        <f>+'[1]CONSUMO EN ARGENTINA POR COLOR'!B407/10000</f>
        <v>9.1896000000000004</v>
      </c>
      <c r="J13" s="7">
        <f t="shared" ref="J13" si="11">+I13/H13-1</f>
        <v>-0.28518423447599928</v>
      </c>
      <c r="K13" s="2"/>
      <c r="L13" s="42" t="s">
        <v>4</v>
      </c>
      <c r="M13" s="6">
        <f>+SUM('[1]CONSUMO EN ARGENTINA POR COLOR'!$B$306:$B$317)/10000</f>
        <v>162.250079</v>
      </c>
      <c r="N13" s="6">
        <f t="shared" ref="N13:T13" si="12">+SUM(C7:C13)+SUM(B14:B18)</f>
        <v>166.44389999999999</v>
      </c>
      <c r="O13" s="6">
        <f t="shared" si="12"/>
        <v>158.54059999999998</v>
      </c>
      <c r="P13" s="6">
        <f t="shared" si="12"/>
        <v>143.2116</v>
      </c>
      <c r="Q13" s="6">
        <f t="shared" si="12"/>
        <v>137.45849999999999</v>
      </c>
      <c r="R13" s="6">
        <f t="shared" si="12"/>
        <v>148.95490000000001</v>
      </c>
      <c r="S13" s="67">
        <f t="shared" si="12"/>
        <v>156.78390000000002</v>
      </c>
      <c r="T13" s="37">
        <f t="shared" si="12"/>
        <v>144.1138</v>
      </c>
      <c r="U13" s="78">
        <f t="shared" ref="U13" si="13">+T13/S13-1</f>
        <v>-8.0812506896435266E-2</v>
      </c>
      <c r="V13" s="7">
        <f t="shared" ref="V13" si="14">+POWER(T13/O13,0.2)-1</f>
        <v>-1.8900590155615959E-2</v>
      </c>
    </row>
    <row r="14" spans="1:24" x14ac:dyDescent="0.25">
      <c r="A14" s="42" t="s">
        <v>5</v>
      </c>
      <c r="B14" s="199">
        <f>+'[1]CONSUMO EN ARGENTINA POR COLOR'!B324/10000</f>
        <v>13.707800000000001</v>
      </c>
      <c r="C14" s="6">
        <f>+'[1]CONSUMO EN ARGENTINA POR COLOR'!B336/10000</f>
        <v>15.5078</v>
      </c>
      <c r="D14" s="6">
        <f>+'[1]CONSUMO EN ARGENTINA POR COLOR'!B348/10000</f>
        <v>12.4598</v>
      </c>
      <c r="E14" s="6">
        <f>+'[1]CONSUMO EN ARGENTINA POR COLOR'!B360/10000</f>
        <v>13.613799999999999</v>
      </c>
      <c r="F14" s="6">
        <f>+'[1]CONSUMO EN ARGENTINA POR COLOR'!B372/10000</f>
        <v>10.3489</v>
      </c>
      <c r="G14" s="6">
        <f>+'[1]CONSUMO EN ARGENTINA POR COLOR'!B384/10000</f>
        <v>10.555999999999999</v>
      </c>
      <c r="H14" s="67">
        <f>+'[1]CONSUMO EN ARGENTINA POR COLOR'!B396/10000</f>
        <v>13.186500000000001</v>
      </c>
      <c r="I14" s="37">
        <f>+'[1]CONSUMO EN ARGENTINA POR COLOR'!B408/10000</f>
        <v>10.2628</v>
      </c>
      <c r="J14" s="7">
        <f t="shared" ref="J14" si="15">+I14/H14-1</f>
        <v>-0.22171918249725098</v>
      </c>
      <c r="K14" s="2"/>
      <c r="L14" s="42" t="s">
        <v>5</v>
      </c>
      <c r="M14" s="6">
        <f>+SUM('[1]CONSUMO EN ARGENTINA POR COLOR'!$B$306:$B$317)/10000</f>
        <v>162.250079</v>
      </c>
      <c r="N14" s="6">
        <f t="shared" ref="N14:T14" si="16">+SUM(C7:C14)+SUM(B15:B18)</f>
        <v>168.2439</v>
      </c>
      <c r="O14" s="6">
        <f t="shared" si="16"/>
        <v>155.49259999999998</v>
      </c>
      <c r="P14" s="6">
        <f t="shared" si="16"/>
        <v>144.3656</v>
      </c>
      <c r="Q14" s="6">
        <f t="shared" si="16"/>
        <v>134.1936</v>
      </c>
      <c r="R14" s="6">
        <f t="shared" si="16"/>
        <v>149.16199999999998</v>
      </c>
      <c r="S14" s="67">
        <f t="shared" si="16"/>
        <v>159.4144</v>
      </c>
      <c r="T14" s="37">
        <f t="shared" si="16"/>
        <v>141.1901</v>
      </c>
      <c r="U14" s="78">
        <f t="shared" ref="U14" si="17">+T14/S14-1</f>
        <v>-0.11432028725133991</v>
      </c>
      <c r="V14" s="7">
        <f t="shared" ref="V14" si="18">+POWER(T14/O14,0.2)-1</f>
        <v>-1.9113168634669386E-2</v>
      </c>
    </row>
    <row r="15" spans="1:24" x14ac:dyDescent="0.25">
      <c r="A15" s="42" t="s">
        <v>6</v>
      </c>
      <c r="B15" s="199">
        <f>+'[1]CONSUMO EN ARGENTINA POR COLOR'!B325/10000</f>
        <v>12.984400000000001</v>
      </c>
      <c r="C15" s="6">
        <f>+'[1]CONSUMO EN ARGENTINA POR COLOR'!B337/10000</f>
        <v>16.739799999999999</v>
      </c>
      <c r="D15" s="6">
        <f>+'[1]CONSUMO EN ARGENTINA POR COLOR'!B349/10000</f>
        <v>11.4368</v>
      </c>
      <c r="E15" s="6">
        <f>+'[1]CONSUMO EN ARGENTINA POR COLOR'!B361/10000</f>
        <v>11.3348</v>
      </c>
      <c r="F15" s="6">
        <f>+'[1]CONSUMO EN ARGENTINA POR COLOR'!B373/10000</f>
        <v>13.897</v>
      </c>
      <c r="G15" s="6">
        <f>+'[1]CONSUMO EN ARGENTINA POR COLOR'!B385/10000</f>
        <v>9.4155999999999995</v>
      </c>
      <c r="H15" s="67">
        <f>+'[1]CONSUMO EN ARGENTINA POR COLOR'!B397/10000</f>
        <v>11.9236</v>
      </c>
      <c r="I15" s="37">
        <f>+'[1]CONSUMO EN ARGENTINA POR COLOR'!B409/10000</f>
        <v>11.798400000000001</v>
      </c>
      <c r="J15" s="7">
        <f t="shared" ref="J15" si="19">+I15/H15-1</f>
        <v>-1.0500184508034471E-2</v>
      </c>
      <c r="K15" s="2"/>
      <c r="L15" s="42" t="s">
        <v>6</v>
      </c>
      <c r="M15" s="6">
        <f>+SUM('[1]CONSUMO EN ARGENTINA POR COLOR'!$B$306:$B$317)/10000</f>
        <v>162.250079</v>
      </c>
      <c r="N15" s="6">
        <f t="shared" ref="N15:T15" si="20">+SUM(C7:C15)+SUM(B16:B18)</f>
        <v>171.99930000000001</v>
      </c>
      <c r="O15" s="6">
        <f t="shared" si="20"/>
        <v>150.18959999999998</v>
      </c>
      <c r="P15" s="6">
        <f t="shared" si="20"/>
        <v>144.2636</v>
      </c>
      <c r="Q15" s="6">
        <f t="shared" si="20"/>
        <v>136.75579999999999</v>
      </c>
      <c r="R15" s="6">
        <f t="shared" si="20"/>
        <v>144.6806</v>
      </c>
      <c r="S15" s="67">
        <f t="shared" si="20"/>
        <v>161.92240000000001</v>
      </c>
      <c r="T15" s="37">
        <f t="shared" si="20"/>
        <v>141.06489999999999</v>
      </c>
      <c r="U15" s="78">
        <f t="shared" ref="U15" si="21">+T15/S15-1</f>
        <v>-0.1288117023957156</v>
      </c>
      <c r="V15" s="7">
        <f t="shared" ref="V15" si="22">+POWER(T15/O15,0.2)-1</f>
        <v>-1.2457441134820391E-2</v>
      </c>
    </row>
    <row r="16" spans="1:24" x14ac:dyDescent="0.25">
      <c r="A16" s="42" t="s">
        <v>7</v>
      </c>
      <c r="B16" s="199">
        <f>+'[1]CONSUMO EN ARGENTINA POR COLOR'!B326/10000</f>
        <v>13.582800000000001</v>
      </c>
      <c r="C16" s="6">
        <f>+'[1]CONSUMO EN ARGENTINA POR COLOR'!B338/10000</f>
        <v>14.2141</v>
      </c>
      <c r="D16" s="6">
        <f>+'[1]CONSUMO EN ARGENTINA POR COLOR'!B350/10000</f>
        <v>10.501899999999999</v>
      </c>
      <c r="E16" s="6">
        <f>+'[1]CONSUMO EN ARGENTINA POR COLOR'!B362/10000</f>
        <v>11.801299999999999</v>
      </c>
      <c r="F16" s="6">
        <f>+'[1]CONSUMO EN ARGENTINA POR COLOR'!B374/10000</f>
        <v>13.031499999999999</v>
      </c>
      <c r="G16" s="6">
        <f>+'[1]CONSUMO EN ARGENTINA POR COLOR'!B386/10000</f>
        <v>10.988200000000001</v>
      </c>
      <c r="H16" s="67">
        <f>+'[1]CONSUMO EN ARGENTINA POR COLOR'!B398/10000</f>
        <v>12.731400000000001</v>
      </c>
      <c r="I16" s="37">
        <f>+'[1]CONSUMO EN ARGENTINA POR COLOR'!B410/10000</f>
        <v>15.862500000000001</v>
      </c>
      <c r="J16" s="7">
        <f t="shared" ref="J16" si="23">+I16/H16-1</f>
        <v>0.24593524671285172</v>
      </c>
      <c r="K16" s="2"/>
      <c r="L16" s="42" t="s">
        <v>7</v>
      </c>
      <c r="M16" s="6">
        <f>+SUM('[1]CONSUMO EN ARGENTINA POR COLOR'!$B$306:$B$317)/10000</f>
        <v>162.250079</v>
      </c>
      <c r="N16" s="6">
        <f t="shared" ref="N16:T16" si="24">+SUM(C7:C16)+SUM(B17:B18)</f>
        <v>172.63060000000002</v>
      </c>
      <c r="O16" s="6">
        <f t="shared" si="24"/>
        <v>146.47739999999999</v>
      </c>
      <c r="P16" s="6">
        <f t="shared" si="24"/>
        <v>145.56299999999999</v>
      </c>
      <c r="Q16" s="6">
        <f t="shared" si="24"/>
        <v>137.98599999999999</v>
      </c>
      <c r="R16" s="6">
        <f t="shared" si="24"/>
        <v>142.63729999999998</v>
      </c>
      <c r="S16" s="67">
        <f t="shared" si="24"/>
        <v>163.66560000000001</v>
      </c>
      <c r="T16" s="37">
        <f t="shared" si="24"/>
        <v>144.196</v>
      </c>
      <c r="U16" s="78">
        <f t="shared" ref="U16" si="25">+T16/S16-1</f>
        <v>-0.11895963476747717</v>
      </c>
      <c r="V16" s="7">
        <f t="shared" ref="V16" si="26">+POWER(T16/O16,0.2)-1</f>
        <v>-3.1346098457379901E-3</v>
      </c>
    </row>
    <row r="17" spans="1:22" x14ac:dyDescent="0.25">
      <c r="A17" s="42" t="s">
        <v>8</v>
      </c>
      <c r="B17" s="199">
        <f>+'[1]CONSUMO EN ARGENTINA POR COLOR'!B327/10000</f>
        <v>13.3079</v>
      </c>
      <c r="C17" s="6">
        <f>+'[1]CONSUMO EN ARGENTINA POR COLOR'!B339/10000</f>
        <v>11.5783</v>
      </c>
      <c r="D17" s="6">
        <f>+'[1]CONSUMO EN ARGENTINA POR COLOR'!B351/10000</f>
        <v>11.0144</v>
      </c>
      <c r="E17" s="6">
        <f>+'[1]CONSUMO EN ARGENTINA POR COLOR'!B363/10000</f>
        <v>11.3886</v>
      </c>
      <c r="F17" s="6">
        <f>+'[1]CONSUMO EN ARGENTINA POR COLOR'!B375/10000</f>
        <v>10.4207</v>
      </c>
      <c r="G17" s="6">
        <f>+'[1]CONSUMO EN ARGENTINA POR COLOR'!B387/10000</f>
        <v>16.606100000000001</v>
      </c>
      <c r="H17" s="67">
        <f>+'[1]CONSUMO EN ARGENTINA POR COLOR'!B399/10000</f>
        <v>7.8859000000000004</v>
      </c>
      <c r="I17" s="37">
        <f>+'[1]CONSUMO EN ARGENTINA POR COLOR'!B411/10000</f>
        <v>13.924200000000001</v>
      </c>
      <c r="J17" s="7">
        <f t="shared" ref="J17" si="27">+I17/H17-1</f>
        <v>0.76570841628729758</v>
      </c>
      <c r="K17" s="2"/>
      <c r="L17" s="42" t="s">
        <v>8</v>
      </c>
      <c r="M17" s="6">
        <f>+SUM('[1]CONSUMO EN ARGENTINA POR COLOR'!$B$306:$B$317)/10000</f>
        <v>162.250079</v>
      </c>
      <c r="N17" s="6">
        <f t="shared" ref="N17:T17" si="28">+SUM(C7:C17)+SUM(B18)</f>
        <v>170.90100000000001</v>
      </c>
      <c r="O17" s="6">
        <f t="shared" si="28"/>
        <v>145.91349999999997</v>
      </c>
      <c r="P17" s="6">
        <f t="shared" si="28"/>
        <v>145.93719999999999</v>
      </c>
      <c r="Q17" s="6">
        <f t="shared" si="28"/>
        <v>137.01809999999998</v>
      </c>
      <c r="R17" s="6">
        <f t="shared" si="28"/>
        <v>148.8227</v>
      </c>
      <c r="S17" s="67">
        <f t="shared" si="28"/>
        <v>154.94540000000001</v>
      </c>
      <c r="T17" s="37">
        <f t="shared" si="28"/>
        <v>150.23429999999999</v>
      </c>
      <c r="U17" s="78">
        <f t="shared" ref="U17" si="29">+T17/S17-1</f>
        <v>-3.0404903920994153E-2</v>
      </c>
      <c r="V17" s="7">
        <f t="shared" ref="V17" si="30">+POWER(T17/O17,0.2)-1</f>
        <v>5.8534840900190677E-3</v>
      </c>
    </row>
    <row r="18" spans="1:22" x14ac:dyDescent="0.25">
      <c r="A18" s="42" t="s">
        <v>9</v>
      </c>
      <c r="B18" s="199">
        <f>+'[1]CONSUMO EN ARGENTINA POR COLOR'!B328/10000</f>
        <v>12.760899999999999</v>
      </c>
      <c r="C18" s="6">
        <f>+'[1]CONSUMO EN ARGENTINA POR COLOR'!B340/10000</f>
        <v>11.1625</v>
      </c>
      <c r="D18" s="6">
        <f>+'[1]CONSUMO EN ARGENTINA POR COLOR'!B352/10000</f>
        <v>11.782400000000001</v>
      </c>
      <c r="E18" s="6">
        <f>+'[1]CONSUMO EN ARGENTINA POR COLOR'!B364/10000</f>
        <v>11.6075</v>
      </c>
      <c r="F18" s="6">
        <f>+'[1]CONSUMO EN ARGENTINA POR COLOR'!B376/10000</f>
        <v>14.082700000000001</v>
      </c>
      <c r="G18" s="6">
        <f>+'[1]CONSUMO EN ARGENTINA POR COLOR'!B388/10000</f>
        <v>13.7919</v>
      </c>
      <c r="H18" s="67">
        <f>+'[1]CONSUMO EN ARGENTINA POR COLOR'!B400/10000</f>
        <v>14.0556</v>
      </c>
      <c r="I18" s="37"/>
      <c r="J18" s="7"/>
      <c r="K18" s="2"/>
      <c r="L18" s="42" t="s">
        <v>9</v>
      </c>
      <c r="M18" s="6">
        <f>+SUM('[1]CONSUMO EN ARGENTINA POR COLOR'!$B$306:$B$317)/10000</f>
        <v>162.250079</v>
      </c>
      <c r="N18" s="6">
        <f t="shared" ref="N18:S18" si="31">+SUM(C7:C18)</f>
        <v>169.30260000000001</v>
      </c>
      <c r="O18" s="6">
        <f t="shared" si="31"/>
        <v>146.53339999999997</v>
      </c>
      <c r="P18" s="6">
        <f t="shared" si="31"/>
        <v>145.76229999999998</v>
      </c>
      <c r="Q18" s="6">
        <f t="shared" si="31"/>
        <v>139.49329999999998</v>
      </c>
      <c r="R18" s="6">
        <f t="shared" si="31"/>
        <v>148.53190000000001</v>
      </c>
      <c r="S18" s="67">
        <f t="shared" si="31"/>
        <v>155.20910000000001</v>
      </c>
      <c r="T18" s="37"/>
      <c r="U18" s="78"/>
      <c r="V18" s="7"/>
    </row>
    <row r="19" spans="1:22" ht="25.5" x14ac:dyDescent="0.25">
      <c r="A19" s="53" t="s">
        <v>13</v>
      </c>
      <c r="B19" s="200">
        <f>SUM(B7:B18)</f>
        <v>157.68789999999998</v>
      </c>
      <c r="C19" s="54">
        <f t="shared" ref="C19:G19" si="32">SUM(C7:C18)</f>
        <v>169.30260000000001</v>
      </c>
      <c r="D19" s="54">
        <f t="shared" si="32"/>
        <v>146.53339999999997</v>
      </c>
      <c r="E19" s="54">
        <f t="shared" si="32"/>
        <v>145.76229999999998</v>
      </c>
      <c r="F19" s="54">
        <f t="shared" si="32"/>
        <v>139.49329999999998</v>
      </c>
      <c r="G19" s="54">
        <f t="shared" si="32"/>
        <v>148.53190000000001</v>
      </c>
      <c r="H19" s="191">
        <f t="shared" ref="H19" si="33">SUM(H7:H18)</f>
        <v>155.20910000000001</v>
      </c>
      <c r="I19" s="191"/>
      <c r="J19" s="56"/>
      <c r="K19" s="3"/>
      <c r="L19" s="43" t="s">
        <v>14</v>
      </c>
      <c r="M19" s="46">
        <f t="shared" ref="M19" si="34">+AVERAGE(M7:M18)</f>
        <v>162.25007899999997</v>
      </c>
      <c r="N19" s="46">
        <f>+AVERAGE(N7:N18)</f>
        <v>164.53301666666667</v>
      </c>
      <c r="O19" s="46">
        <f t="shared" ref="O19:R19" si="35">+AVERAGE(O7:O18)</f>
        <v>158.83739999999997</v>
      </c>
      <c r="P19" s="46">
        <f t="shared" si="35"/>
        <v>144.11794166666667</v>
      </c>
      <c r="Q19" s="46">
        <f t="shared" si="35"/>
        <v>140.0033333333333</v>
      </c>
      <c r="R19" s="46">
        <f t="shared" si="35"/>
        <v>146.32903333333334</v>
      </c>
      <c r="S19" s="237">
        <f t="shared" ref="S19:T19" si="36">+AVERAGE(S7:S18)</f>
        <v>156.4713166666667</v>
      </c>
      <c r="T19" s="203">
        <f t="shared" si="36"/>
        <v>147.05990000000003</v>
      </c>
      <c r="U19" s="79">
        <f>+S19/R19-1</f>
        <v>6.9311490018727273E-2</v>
      </c>
      <c r="V19" s="75">
        <f>+POWER(S19/N19,0.2)-1</f>
        <v>-9.9973996469850945E-3</v>
      </c>
    </row>
    <row r="20" spans="1:22" ht="25.5" x14ac:dyDescent="0.25">
      <c r="A20" s="57" t="s">
        <v>15</v>
      </c>
      <c r="B20" s="201">
        <f t="shared" ref="B20:G20" si="37">+B19/B$163</f>
        <v>0.16746127492730753</v>
      </c>
      <c r="C20" s="58">
        <f t="shared" si="37"/>
        <v>0.18969415228856376</v>
      </c>
      <c r="D20" s="58">
        <f t="shared" si="37"/>
        <v>0.17452719567995359</v>
      </c>
      <c r="E20" s="58">
        <f t="shared" si="37"/>
        <v>0.16465492088024378</v>
      </c>
      <c r="F20" s="58">
        <f t="shared" si="37"/>
        <v>0.14793039153699949</v>
      </c>
      <c r="G20" s="58">
        <f t="shared" si="37"/>
        <v>0.17722552826325022</v>
      </c>
      <c r="H20" s="195">
        <f t="shared" ref="H20" si="38">+H19/H$163</f>
        <v>0.18756232577182447</v>
      </c>
      <c r="I20" s="193"/>
      <c r="J20" s="59"/>
      <c r="K20" s="3"/>
      <c r="L20" s="44" t="s">
        <v>15</v>
      </c>
      <c r="M20" s="48">
        <f t="shared" ref="M20:R20" si="39">+M19/M$163</f>
        <v>0.15169043397234658</v>
      </c>
      <c r="N20" s="48">
        <f t="shared" si="39"/>
        <v>0.18036935922839625</v>
      </c>
      <c r="O20" s="48">
        <f t="shared" si="39"/>
        <v>0.18251308569041924</v>
      </c>
      <c r="P20" s="48">
        <f t="shared" si="39"/>
        <v>0.16863662154349179</v>
      </c>
      <c r="Q20" s="48">
        <f t="shared" si="39"/>
        <v>0.15240370388063024</v>
      </c>
      <c r="R20" s="48">
        <f t="shared" si="39"/>
        <v>0.16560338498738947</v>
      </c>
      <c r="S20" s="195">
        <f t="shared" ref="S20:T20" si="40">+S19/S$163</f>
        <v>0.18572681404506017</v>
      </c>
      <c r="T20" s="193">
        <f t="shared" si="40"/>
        <v>0.18656698137011532</v>
      </c>
      <c r="U20" s="72"/>
      <c r="V20" s="76"/>
    </row>
    <row r="21" spans="1:22" ht="26.25" thickBot="1" x14ac:dyDescent="0.3">
      <c r="A21" s="60" t="s">
        <v>12</v>
      </c>
      <c r="B21" s="202"/>
      <c r="C21" s="62">
        <f>+C19/B19-1</f>
        <v>7.3656253904072821E-2</v>
      </c>
      <c r="D21" s="62">
        <f t="shared" ref="D21:H21" si="41">+D19/C19-1</f>
        <v>-0.13448818860430989</v>
      </c>
      <c r="E21" s="62">
        <f t="shared" si="41"/>
        <v>-5.2622815003268153E-3</v>
      </c>
      <c r="F21" s="62">
        <f t="shared" si="41"/>
        <v>-4.3008377337624415E-2</v>
      </c>
      <c r="G21" s="62">
        <f t="shared" si="41"/>
        <v>6.479594360446006E-2</v>
      </c>
      <c r="H21" s="196">
        <f t="shared" si="41"/>
        <v>4.4954652838885112E-2</v>
      </c>
      <c r="I21" s="192"/>
      <c r="J21" s="63"/>
      <c r="K21" s="2"/>
      <c r="L21" s="45" t="s">
        <v>12</v>
      </c>
      <c r="M21" s="49"/>
      <c r="N21" s="50">
        <f>+N19/M19-1</f>
        <v>1.4070487242515917E-2</v>
      </c>
      <c r="O21" s="50">
        <f t="shared" ref="O21:T21" si="42">+O19/N19-1</f>
        <v>-3.4616861600523907E-2</v>
      </c>
      <c r="P21" s="50">
        <f t="shared" si="42"/>
        <v>-9.2669977809592186E-2</v>
      </c>
      <c r="Q21" s="50">
        <f t="shared" si="42"/>
        <v>-2.8550285174417267E-2</v>
      </c>
      <c r="R21" s="50">
        <f t="shared" si="42"/>
        <v>4.5182495654865651E-2</v>
      </c>
      <c r="S21" s="196">
        <f t="shared" si="42"/>
        <v>6.9311490018727273E-2</v>
      </c>
      <c r="T21" s="192">
        <f t="shared" si="42"/>
        <v>-6.0147871617364568E-2</v>
      </c>
      <c r="U21" s="73"/>
      <c r="V21" s="52"/>
    </row>
    <row r="22" spans="1:22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2" ht="15.75" thickBot="1" x14ac:dyDescent="0.3">
      <c r="A23" s="274" t="s">
        <v>245</v>
      </c>
      <c r="B23" s="275"/>
      <c r="C23" s="275"/>
      <c r="D23" s="275"/>
      <c r="E23" s="275"/>
      <c r="F23" s="275"/>
      <c r="G23" s="275"/>
      <c r="H23" s="275"/>
      <c r="I23" s="275"/>
      <c r="J23" s="276"/>
      <c r="K23" s="2"/>
      <c r="L23" s="274" t="s">
        <v>246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2" ht="38.25" x14ac:dyDescent="0.25">
      <c r="A24" s="38"/>
      <c r="B24" s="197">
        <v>2016</v>
      </c>
      <c r="C24" s="39">
        <f>+B24+1</f>
        <v>2017</v>
      </c>
      <c r="D24" s="39">
        <f t="shared" ref="D24:G24" si="43">+C24+1</f>
        <v>2018</v>
      </c>
      <c r="E24" s="39">
        <f t="shared" si="43"/>
        <v>2019</v>
      </c>
      <c r="F24" s="39">
        <f t="shared" si="43"/>
        <v>2020</v>
      </c>
      <c r="G24" s="39">
        <f t="shared" si="43"/>
        <v>2021</v>
      </c>
      <c r="H24" s="198">
        <f>+H6</f>
        <v>2022</v>
      </c>
      <c r="I24" s="40">
        <v>2023</v>
      </c>
      <c r="J24" s="41" t="s">
        <v>16</v>
      </c>
      <c r="K24" s="2"/>
      <c r="L24" s="65"/>
      <c r="M24" s="64">
        <v>2016</v>
      </c>
      <c r="N24" s="64">
        <f>+M24+1</f>
        <v>2017</v>
      </c>
      <c r="O24" s="64">
        <f t="shared" ref="O24:Q24" si="44">+N24+1</f>
        <v>2018</v>
      </c>
      <c r="P24" s="64">
        <f t="shared" si="44"/>
        <v>2019</v>
      </c>
      <c r="Q24" s="64">
        <f t="shared" si="44"/>
        <v>2020</v>
      </c>
      <c r="R24" s="64">
        <f t="shared" ref="R24" si="45">+Q24+1</f>
        <v>2021</v>
      </c>
      <c r="S24" s="198">
        <v>2022</v>
      </c>
      <c r="T24" s="40">
        <v>2023</v>
      </c>
      <c r="U24" s="77" t="s">
        <v>16</v>
      </c>
      <c r="V24" s="74" t="s">
        <v>21</v>
      </c>
    </row>
    <row r="25" spans="1:22" x14ac:dyDescent="0.25">
      <c r="A25" s="42" t="s">
        <v>10</v>
      </c>
      <c r="B25" s="199">
        <f>+'[1]CONSUMO EN ARGENTINA POR COLOR'!E317/10000</f>
        <v>1.5435000000000001</v>
      </c>
      <c r="C25" s="6">
        <f>+'[1]CONSUMO EN ARGENTINA POR COLOR'!E329/10000</f>
        <v>1.2921</v>
      </c>
      <c r="D25" s="6">
        <f>+'[1]CONSUMO EN ARGENTINA POR COLOR'!E341/10000</f>
        <v>1.9319999999999999</v>
      </c>
      <c r="E25" s="6">
        <f>+'[1]CONSUMO EN ARGENTINA POR COLOR'!E353/10000</f>
        <v>2.3214999999999999</v>
      </c>
      <c r="F25" s="6">
        <f>+'[1]CONSUMO EN ARGENTINA POR COLOR'!E365/10000</f>
        <v>2.3068</v>
      </c>
      <c r="G25" s="6">
        <f>+'[1]CONSUMO EN ARGENTINA POR COLOR'!E377/10000</f>
        <v>2.2090000000000001</v>
      </c>
      <c r="H25" s="67">
        <f>+'[1]CONSUMO EN ARGENTINA POR COLOR'!E389/10000</f>
        <v>2.5011000000000001</v>
      </c>
      <c r="I25" s="37">
        <f>+'[1]CONSUMO EN ARGENTINA POR COLOR'!E401/10000</f>
        <v>2.1131000000000002</v>
      </c>
      <c r="J25" s="7">
        <f t="shared" ref="J25:J30" si="46">+I25/H25-1</f>
        <v>-0.15513174203350522</v>
      </c>
      <c r="K25" s="2"/>
      <c r="L25" s="42" t="s">
        <v>10</v>
      </c>
      <c r="M25" s="6">
        <f>+SUM('[1]CONSUMO EN ARGENTINA POR COLOR'!E306:E317)/10000</f>
        <v>32.206181000000001</v>
      </c>
      <c r="N25" s="6">
        <f t="shared" ref="N25:T25" si="47">+SUM(C25)+SUM(B26:B36)</f>
        <v>31.973500000000001</v>
      </c>
      <c r="O25" s="6">
        <f t="shared" si="47"/>
        <v>28.563799999999997</v>
      </c>
      <c r="P25" s="6">
        <f t="shared" si="47"/>
        <v>32.476399999999998</v>
      </c>
      <c r="Q25" s="6">
        <f t="shared" si="47"/>
        <v>35.234100000000005</v>
      </c>
      <c r="R25" s="6">
        <f t="shared" si="47"/>
        <v>39.759700000000009</v>
      </c>
      <c r="S25" s="67">
        <f t="shared" si="47"/>
        <v>37.973100000000002</v>
      </c>
      <c r="T25" s="37">
        <f t="shared" si="47"/>
        <v>39.61160000000001</v>
      </c>
      <c r="U25" s="78">
        <f t="shared" ref="U25:U35" si="48">+T25/S25-1</f>
        <v>4.3148965978548226E-2</v>
      </c>
      <c r="V25" s="7">
        <f t="shared" ref="V25:V35" si="49">+POWER(T25/O25,0.2)-1</f>
        <v>6.7582092243789083E-2</v>
      </c>
    </row>
    <row r="26" spans="1:22" x14ac:dyDescent="0.25">
      <c r="A26" s="42" t="s">
        <v>11</v>
      </c>
      <c r="B26" s="199">
        <f>+'[1]CONSUMO EN ARGENTINA POR COLOR'!E318/10000</f>
        <v>1.5722</v>
      </c>
      <c r="C26" s="6">
        <f>+'[1]CONSUMO EN ARGENTINA POR COLOR'!E330/10000</f>
        <v>1.7121999999999999</v>
      </c>
      <c r="D26" s="6">
        <f>+'[1]CONSUMO EN ARGENTINA POR COLOR'!E342/10000</f>
        <v>2.0870000000000002</v>
      </c>
      <c r="E26" s="6">
        <f>+'[1]CONSUMO EN ARGENTINA POR COLOR'!E354/10000</f>
        <v>2.1074000000000002</v>
      </c>
      <c r="F26" s="6">
        <f>+'[1]CONSUMO EN ARGENTINA POR COLOR'!E366/10000</f>
        <v>2.1566000000000001</v>
      </c>
      <c r="G26" s="6">
        <f>+'[1]CONSUMO EN ARGENTINA POR COLOR'!E378/10000</f>
        <v>1.8809</v>
      </c>
      <c r="H26" s="67">
        <f>+'[1]CONSUMO EN ARGENTINA POR COLOR'!E390/10000</f>
        <v>2.2071000000000001</v>
      </c>
      <c r="I26" s="37">
        <f>+'[1]CONSUMO EN ARGENTINA POR COLOR'!E402/10000</f>
        <v>1.8826000000000001</v>
      </c>
      <c r="J26" s="7">
        <f t="shared" si="46"/>
        <v>-0.14702550858592722</v>
      </c>
      <c r="K26" s="2"/>
      <c r="L26" s="42" t="s">
        <v>11</v>
      </c>
      <c r="M26" s="6">
        <f>+SUM('[1]CONSUMO EN ARGENTINA POR COLOR'!E307:E318)/10000</f>
        <v>32.054473000000002</v>
      </c>
      <c r="N26" s="6">
        <f t="shared" ref="N26:S26" si="50">+SUM(C25:C26)+SUM(B27:B36)</f>
        <v>32.113499999999995</v>
      </c>
      <c r="O26" s="6">
        <f t="shared" si="50"/>
        <v>28.938600000000001</v>
      </c>
      <c r="P26" s="6">
        <f t="shared" si="50"/>
        <v>32.496799999999993</v>
      </c>
      <c r="Q26" s="6">
        <f t="shared" si="50"/>
        <v>35.283299999999997</v>
      </c>
      <c r="R26" s="6">
        <f t="shared" si="50"/>
        <v>39.484000000000002</v>
      </c>
      <c r="S26" s="67">
        <f t="shared" si="50"/>
        <v>38.299300000000002</v>
      </c>
      <c r="T26" s="37">
        <f t="shared" ref="T26" si="51">+SUM(I25:I26)+SUM(H27:H36)</f>
        <v>39.287100000000002</v>
      </c>
      <c r="U26" s="78">
        <f t="shared" si="48"/>
        <v>2.5791594102241966E-2</v>
      </c>
      <c r="V26" s="7">
        <f t="shared" si="49"/>
        <v>6.3051956422507383E-2</v>
      </c>
    </row>
    <row r="27" spans="1:22" x14ac:dyDescent="0.25">
      <c r="A27" s="42" t="s">
        <v>0</v>
      </c>
      <c r="B27" s="199">
        <f>+'[1]CONSUMO EN ARGENTINA POR COLOR'!E319/10000</f>
        <v>2.6135999999999999</v>
      </c>
      <c r="C27" s="6">
        <f>+'[1]CONSUMO EN ARGENTINA POR COLOR'!E331/10000</f>
        <v>2.1254</v>
      </c>
      <c r="D27" s="6">
        <f>+'[1]CONSUMO EN ARGENTINA POR COLOR'!E343/10000</f>
        <v>2.5308000000000002</v>
      </c>
      <c r="E27" s="6">
        <f>+'[1]CONSUMO EN ARGENTINA POR COLOR'!E355/10000</f>
        <v>2.5407000000000002</v>
      </c>
      <c r="F27" s="6">
        <f>+'[1]CONSUMO EN ARGENTINA POR COLOR'!E367/10000</f>
        <v>2.8048999999999999</v>
      </c>
      <c r="G27" s="6">
        <f>+'[1]CONSUMO EN ARGENTINA POR COLOR'!E379/10000</f>
        <v>2.7555999999999998</v>
      </c>
      <c r="H27" s="67">
        <f>+'[1]CONSUMO EN ARGENTINA POR COLOR'!E391/10000</f>
        <v>3.5964999999999998</v>
      </c>
      <c r="I27" s="37">
        <f>+'[1]CONSUMO EN ARGENTINA POR COLOR'!E403/10000</f>
        <v>1.9651000000000001</v>
      </c>
      <c r="J27" s="7">
        <f t="shared" si="46"/>
        <v>-0.45360767412762404</v>
      </c>
      <c r="K27" s="2"/>
      <c r="L27" s="42" t="s">
        <v>0</v>
      </c>
      <c r="M27" s="6">
        <f>+SUM('[1]CONSUMO EN ARGENTINA POR COLOR'!E308:E319)/10000</f>
        <v>32.106722000000005</v>
      </c>
      <c r="N27" s="6">
        <f t="shared" ref="N27:S27" si="52">+SUM(C25:C27)+SUM(B28:B36)</f>
        <v>31.625299999999999</v>
      </c>
      <c r="O27" s="6">
        <f t="shared" si="52"/>
        <v>29.344000000000001</v>
      </c>
      <c r="P27" s="6">
        <f t="shared" si="52"/>
        <v>32.506699999999995</v>
      </c>
      <c r="Q27" s="6">
        <f t="shared" si="52"/>
        <v>35.547499999999999</v>
      </c>
      <c r="R27" s="6">
        <f t="shared" si="52"/>
        <v>39.434699999999999</v>
      </c>
      <c r="S27" s="67">
        <f t="shared" si="52"/>
        <v>39.1402</v>
      </c>
      <c r="T27" s="67">
        <f t="shared" ref="T27" si="53">+SUM(I25:I27)+SUM(H28:H36)</f>
        <v>37.655699999999996</v>
      </c>
      <c r="U27" s="78">
        <f t="shared" si="48"/>
        <v>-3.7927757139718299E-2</v>
      </c>
      <c r="V27" s="7">
        <f t="shared" si="49"/>
        <v>5.1144161191249315E-2</v>
      </c>
    </row>
    <row r="28" spans="1:22" x14ac:dyDescent="0.25">
      <c r="A28" s="42" t="s">
        <v>1</v>
      </c>
      <c r="B28" s="199">
        <f>+'[1]CONSUMO EN ARGENTINA POR COLOR'!E320/10000</f>
        <v>3.2332999999999998</v>
      </c>
      <c r="C28" s="6">
        <f>+'[1]CONSUMO EN ARGENTINA POR COLOR'!E332/10000</f>
        <v>2.2113999999999998</v>
      </c>
      <c r="D28" s="6">
        <f>+'[1]CONSUMO EN ARGENTINA POR COLOR'!E344/10000</f>
        <v>2.2284000000000002</v>
      </c>
      <c r="E28" s="6">
        <f>+'[1]CONSUMO EN ARGENTINA POR COLOR'!E356/10000</f>
        <v>3.4340999999999999</v>
      </c>
      <c r="F28" s="6">
        <f>+'[1]CONSUMO EN ARGENTINA POR COLOR'!E368/10000</f>
        <v>2.5017999999999998</v>
      </c>
      <c r="G28" s="6">
        <f>+'[1]CONSUMO EN ARGENTINA POR COLOR'!E380/10000</f>
        <v>2.8309000000000002</v>
      </c>
      <c r="H28" s="67">
        <f>+'[1]CONSUMO EN ARGENTINA POR COLOR'!E392/10000</f>
        <v>2.7067000000000001</v>
      </c>
      <c r="I28" s="37">
        <f>+'[1]CONSUMO EN ARGENTINA POR COLOR'!E404/10000</f>
        <v>2.3803999999999998</v>
      </c>
      <c r="J28" s="7">
        <f t="shared" si="46"/>
        <v>-0.12055270255292427</v>
      </c>
      <c r="K28" s="2"/>
      <c r="L28" s="42" t="s">
        <v>1</v>
      </c>
      <c r="M28" s="6">
        <f>+SUM('[1]CONSUMO EN ARGENTINA POR COLOR'!E309:E320)/10000</f>
        <v>32.873573</v>
      </c>
      <c r="N28" s="6">
        <f t="shared" ref="N28:S28" si="54">+SUM(C25:C28)+SUM(B29:B36)</f>
        <v>30.603400000000001</v>
      </c>
      <c r="O28" s="6">
        <f t="shared" si="54"/>
        <v>29.360999999999997</v>
      </c>
      <c r="P28" s="6">
        <f t="shared" si="54"/>
        <v>33.712400000000002</v>
      </c>
      <c r="Q28" s="6">
        <f t="shared" si="54"/>
        <v>34.615200000000002</v>
      </c>
      <c r="R28" s="6">
        <f t="shared" si="54"/>
        <v>39.763799999999996</v>
      </c>
      <c r="S28" s="67">
        <f t="shared" si="54"/>
        <v>39.015999999999998</v>
      </c>
      <c r="T28" s="37">
        <f t="shared" ref="T28" si="55">+SUM(I25:I28)+SUM(H29:H36)</f>
        <v>37.3294</v>
      </c>
      <c r="U28" s="78">
        <f t="shared" si="48"/>
        <v>-4.3228419110108662E-2</v>
      </c>
      <c r="V28" s="7">
        <f t="shared" si="49"/>
        <v>4.9194567627665053E-2</v>
      </c>
    </row>
    <row r="29" spans="1:22" x14ac:dyDescent="0.25">
      <c r="A29" s="42" t="s">
        <v>2</v>
      </c>
      <c r="B29" s="199">
        <f>+'[1]CONSUMO EN ARGENTINA POR COLOR'!E321/10000</f>
        <v>2.2410999999999999</v>
      </c>
      <c r="C29" s="6">
        <f>+'[1]CONSUMO EN ARGENTINA POR COLOR'!E333/10000</f>
        <v>2.0110999999999999</v>
      </c>
      <c r="D29" s="6">
        <f>+'[1]CONSUMO EN ARGENTINA POR COLOR'!E345/10000</f>
        <v>2.3689</v>
      </c>
      <c r="E29" s="6">
        <f>+'[1]CONSUMO EN ARGENTINA POR COLOR'!E357/10000</f>
        <v>3.6257000000000001</v>
      </c>
      <c r="F29" s="6">
        <f>+'[1]CONSUMO EN ARGENTINA POR COLOR'!E369/10000</f>
        <v>3.1072000000000002</v>
      </c>
      <c r="G29" s="6">
        <f>+'[1]CONSUMO EN ARGENTINA POR COLOR'!E381/10000</f>
        <v>2.2601</v>
      </c>
      <c r="H29" s="67">
        <f>+'[1]CONSUMO EN ARGENTINA POR COLOR'!E393/10000</f>
        <v>2.7745000000000002</v>
      </c>
      <c r="I29" s="37">
        <f>+'[1]CONSUMO EN ARGENTINA POR COLOR'!E405/10000</f>
        <v>2.7749000000000001</v>
      </c>
      <c r="J29" s="7">
        <f t="shared" si="46"/>
        <v>1.4417012074252611E-4</v>
      </c>
      <c r="K29" s="2"/>
      <c r="L29" s="42" t="s">
        <v>2</v>
      </c>
      <c r="M29" s="6">
        <f>+SUM('[1]CONSUMO EN ARGENTINA POR COLOR'!E310:E321)/10000</f>
        <v>32.908726000000001</v>
      </c>
      <c r="N29" s="6">
        <f t="shared" ref="N29:S29" si="56">+SUM(C25:C29)+SUM(B30:B36)</f>
        <v>30.373400000000004</v>
      </c>
      <c r="O29" s="6">
        <f t="shared" si="56"/>
        <v>29.718800000000002</v>
      </c>
      <c r="P29" s="6">
        <f t="shared" si="56"/>
        <v>34.969200000000001</v>
      </c>
      <c r="Q29" s="6">
        <f t="shared" si="56"/>
        <v>34.096699999999998</v>
      </c>
      <c r="R29" s="6">
        <f t="shared" si="56"/>
        <v>38.916699999999992</v>
      </c>
      <c r="S29" s="67">
        <f t="shared" si="56"/>
        <v>39.5304</v>
      </c>
      <c r="T29" s="37">
        <f t="shared" ref="T29" si="57">+SUM(I25:I29)+SUM(H30:H36)</f>
        <v>37.329799999999999</v>
      </c>
      <c r="U29" s="78">
        <f t="shared" si="48"/>
        <v>-5.5668548762471404E-2</v>
      </c>
      <c r="V29" s="7">
        <f t="shared" si="49"/>
        <v>4.6658196414219644E-2</v>
      </c>
    </row>
    <row r="30" spans="1:22" x14ac:dyDescent="0.25">
      <c r="A30" s="42" t="s">
        <v>3</v>
      </c>
      <c r="B30" s="199">
        <f>+'[1]CONSUMO EN ARGENTINA POR COLOR'!E322/10000</f>
        <v>2.3469000000000002</v>
      </c>
      <c r="C30" s="6">
        <f>+'[1]CONSUMO EN ARGENTINA POR COLOR'!E334/10000</f>
        <v>1.8849</v>
      </c>
      <c r="D30" s="6">
        <f>+'[1]CONSUMO EN ARGENTINA POR COLOR'!E346/10000</f>
        <v>2.3424999999999998</v>
      </c>
      <c r="E30" s="6">
        <f>+'[1]CONSUMO EN ARGENTINA POR COLOR'!E358/10000</f>
        <v>2.2339000000000002</v>
      </c>
      <c r="F30" s="6">
        <f>+'[1]CONSUMO EN ARGENTINA POR COLOR'!E370/10000</f>
        <v>3.2456</v>
      </c>
      <c r="G30" s="6">
        <f>+'[1]CONSUMO EN ARGENTINA POR COLOR'!E382/10000</f>
        <v>2.9317000000000002</v>
      </c>
      <c r="H30" s="67">
        <f>+'[1]CONSUMO EN ARGENTINA POR COLOR'!E394/10000</f>
        <v>3.0617000000000001</v>
      </c>
      <c r="I30" s="37">
        <f>+'[1]CONSUMO EN ARGENTINA POR COLOR'!E406/10000</f>
        <v>2.5788000000000002</v>
      </c>
      <c r="J30" s="7">
        <f t="shared" si="46"/>
        <v>-0.15772283371982876</v>
      </c>
      <c r="K30" s="2"/>
      <c r="L30" s="42" t="s">
        <v>3</v>
      </c>
      <c r="M30" s="6">
        <f>+SUM('[1]CONSUMO EN ARGENTINA POR COLOR'!E311:E322)/10000</f>
        <v>32.284540999999997</v>
      </c>
      <c r="N30" s="6">
        <f t="shared" ref="N30:S30" si="58">+SUM(C25:C30)+SUM(B31:B36)</f>
        <v>29.9114</v>
      </c>
      <c r="O30" s="6">
        <f t="shared" si="58"/>
        <v>30.176400000000001</v>
      </c>
      <c r="P30" s="6">
        <f t="shared" si="58"/>
        <v>34.860600000000005</v>
      </c>
      <c r="Q30" s="6">
        <f t="shared" si="58"/>
        <v>35.108400000000003</v>
      </c>
      <c r="R30" s="6">
        <f t="shared" si="58"/>
        <v>38.602800000000002</v>
      </c>
      <c r="S30" s="67">
        <f t="shared" si="58"/>
        <v>39.660399999999996</v>
      </c>
      <c r="T30" s="37">
        <f t="shared" ref="T30" si="59">+SUM(I25:I30)+SUM(H31:H36)</f>
        <v>36.846899999999998</v>
      </c>
      <c r="U30" s="78">
        <f t="shared" si="48"/>
        <v>-7.093977872134416E-2</v>
      </c>
      <c r="V30" s="7">
        <f t="shared" si="49"/>
        <v>4.0750685411322429E-2</v>
      </c>
    </row>
    <row r="31" spans="1:22" x14ac:dyDescent="0.25">
      <c r="A31" s="42" t="s">
        <v>4</v>
      </c>
      <c r="B31" s="199">
        <f>+'[1]CONSUMO EN ARGENTINA POR COLOR'!E323/10000</f>
        <v>2.7496999999999998</v>
      </c>
      <c r="C31" s="6">
        <f>+'[1]CONSUMO EN ARGENTINA POR COLOR'!E335/10000</f>
        <v>2.1284999999999998</v>
      </c>
      <c r="D31" s="6">
        <f>+'[1]CONSUMO EN ARGENTINA POR COLOR'!E347/10000</f>
        <v>2.7984</v>
      </c>
      <c r="E31" s="6">
        <f>+'[1]CONSUMO EN ARGENTINA POR COLOR'!E359/10000</f>
        <v>2.7940999999999998</v>
      </c>
      <c r="F31" s="6">
        <f>+'[1]CONSUMO EN ARGENTINA POR COLOR'!E371/10000</f>
        <v>3.8178000000000001</v>
      </c>
      <c r="G31" s="6">
        <f>+'[1]CONSUMO EN ARGENTINA POR COLOR'!E383/10000</f>
        <v>3.8327</v>
      </c>
      <c r="H31" s="67">
        <f>+'[1]CONSUMO EN ARGENTINA POR COLOR'!E395/10000</f>
        <v>3.8607999999999998</v>
      </c>
      <c r="I31" s="37">
        <f>+'[1]CONSUMO EN ARGENTINA POR COLOR'!E407/10000</f>
        <v>3.2623000000000002</v>
      </c>
      <c r="J31" s="7">
        <f t="shared" ref="J31" si="60">+I31/H31-1</f>
        <v>-0.15501968503937003</v>
      </c>
      <c r="K31" s="2"/>
      <c r="L31" s="42" t="s">
        <v>4</v>
      </c>
      <c r="M31" s="6">
        <f>+SUM('[1]CONSUMO EN ARGENTINA POR COLOR'!E312:E323)/10000</f>
        <v>31.727258999999997</v>
      </c>
      <c r="N31" s="6">
        <f t="shared" ref="N31:S31" si="61">+SUM(C25:C31)+SUM(B32:B36)</f>
        <v>29.290199999999999</v>
      </c>
      <c r="O31" s="6">
        <f t="shared" si="61"/>
        <v>30.846300000000003</v>
      </c>
      <c r="P31" s="6">
        <f t="shared" si="61"/>
        <v>34.856300000000005</v>
      </c>
      <c r="Q31" s="6">
        <f t="shared" si="61"/>
        <v>36.132099999999994</v>
      </c>
      <c r="R31" s="6">
        <f t="shared" si="61"/>
        <v>38.617699999999999</v>
      </c>
      <c r="S31" s="67">
        <f t="shared" si="61"/>
        <v>39.688500000000005</v>
      </c>
      <c r="T31" s="37">
        <f t="shared" ref="T31" si="62">+SUM(I25:I31)+SUM(H32:H36)</f>
        <v>36.248400000000004</v>
      </c>
      <c r="U31" s="78">
        <f t="shared" si="48"/>
        <v>-8.6677501039343907E-2</v>
      </c>
      <c r="V31" s="7">
        <f t="shared" si="49"/>
        <v>3.2802196077124313E-2</v>
      </c>
    </row>
    <row r="32" spans="1:22" x14ac:dyDescent="0.25">
      <c r="A32" s="42" t="s">
        <v>5</v>
      </c>
      <c r="B32" s="199">
        <f>+'[1]CONSUMO EN ARGENTINA POR COLOR'!E324/10000</f>
        <v>3.5886999999999998</v>
      </c>
      <c r="C32" s="6">
        <f>+'[1]CONSUMO EN ARGENTINA POR COLOR'!E336/10000</f>
        <v>2.5442</v>
      </c>
      <c r="D32" s="6">
        <f>+'[1]CONSUMO EN ARGENTINA POR COLOR'!E348/10000</f>
        <v>3.2334999999999998</v>
      </c>
      <c r="E32" s="6">
        <f>+'[1]CONSUMO EN ARGENTINA POR COLOR'!E360/10000</f>
        <v>3.0992999999999999</v>
      </c>
      <c r="F32" s="6">
        <f>+'[1]CONSUMO EN ARGENTINA POR COLOR'!E372/10000</f>
        <v>3.7645</v>
      </c>
      <c r="G32" s="6">
        <f>+'[1]CONSUMO EN ARGENTINA POR COLOR'!E384/10000</f>
        <v>4.7895000000000003</v>
      </c>
      <c r="H32" s="67">
        <f>+'[1]CONSUMO EN ARGENTINA POR COLOR'!E396/10000</f>
        <v>4.5021000000000004</v>
      </c>
      <c r="I32" s="37">
        <f>+'[1]CONSUMO EN ARGENTINA POR COLOR'!E408/10000</f>
        <v>3.0710999999999999</v>
      </c>
      <c r="J32" s="7">
        <f t="shared" ref="J32" si="63">+I32/H32-1</f>
        <v>-0.31785166922103025</v>
      </c>
      <c r="K32" s="2"/>
      <c r="L32" s="42" t="s">
        <v>5</v>
      </c>
      <c r="M32" s="6">
        <f>+SUM('[1]CONSUMO EN ARGENTINA POR COLOR'!E313:E324)/10000</f>
        <v>31.262139000000001</v>
      </c>
      <c r="N32" s="6">
        <f t="shared" ref="N32:S32" si="64">+SUM(C25:C32)+SUM(B33:B36)</f>
        <v>28.245699999999999</v>
      </c>
      <c r="O32" s="6">
        <f t="shared" si="64"/>
        <v>31.535599999999999</v>
      </c>
      <c r="P32" s="6">
        <f t="shared" si="64"/>
        <v>34.722099999999998</v>
      </c>
      <c r="Q32" s="6">
        <f t="shared" si="64"/>
        <v>36.7973</v>
      </c>
      <c r="R32" s="6">
        <f t="shared" si="64"/>
        <v>39.642699999999991</v>
      </c>
      <c r="S32" s="67">
        <f t="shared" si="64"/>
        <v>39.401100000000007</v>
      </c>
      <c r="T32" s="37">
        <f t="shared" ref="T32" si="65">+SUM(I25:I32)+SUM(H33:H36)</f>
        <v>34.817399999999999</v>
      </c>
      <c r="U32" s="78">
        <f t="shared" si="48"/>
        <v>-0.11633431553941409</v>
      </c>
      <c r="V32" s="7">
        <f t="shared" si="49"/>
        <v>1.9997360024738953E-2</v>
      </c>
    </row>
    <row r="33" spans="1:22" x14ac:dyDescent="0.25">
      <c r="A33" s="42" t="s">
        <v>6</v>
      </c>
      <c r="B33" s="199">
        <f>+'[1]CONSUMO EN ARGENTINA POR COLOR'!E325/10000</f>
        <v>3.8384</v>
      </c>
      <c r="C33" s="6">
        <f>+'[1]CONSUMO EN ARGENTINA POR COLOR'!E337/10000</f>
        <v>3.3595000000000002</v>
      </c>
      <c r="D33" s="6">
        <f>+'[1]CONSUMO EN ARGENTINA POR COLOR'!E349/10000</f>
        <v>3.0838000000000001</v>
      </c>
      <c r="E33" s="6">
        <f>+'[1]CONSUMO EN ARGENTINA POR COLOR'!E361/10000</f>
        <v>3.2016</v>
      </c>
      <c r="F33" s="6">
        <f>+'[1]CONSUMO EN ARGENTINA POR COLOR'!E373/10000</f>
        <v>3.8963999999999999</v>
      </c>
      <c r="G33" s="6">
        <f>+'[1]CONSUMO EN ARGENTINA POR COLOR'!E385/10000</f>
        <v>4.5415000000000001</v>
      </c>
      <c r="H33" s="67">
        <f>+'[1]CONSUMO EN ARGENTINA POR COLOR'!E397/10000</f>
        <v>5.2915999999999999</v>
      </c>
      <c r="I33" s="37">
        <f>+'[1]CONSUMO EN ARGENTINA POR COLOR'!E409/10000</f>
        <v>3.8428</v>
      </c>
      <c r="J33" s="7">
        <f t="shared" ref="J33" si="66">+I33/H33-1</f>
        <v>-0.27379242573134777</v>
      </c>
      <c r="K33" s="2"/>
      <c r="L33" s="42" t="s">
        <v>6</v>
      </c>
      <c r="M33" s="6">
        <f>+SUM('[1]CONSUMO EN ARGENTINA POR COLOR'!E314:E325)/10000</f>
        <v>32.367893000000002</v>
      </c>
      <c r="N33" s="6">
        <f t="shared" ref="N33:S33" si="67">+SUM(C25:C33)+SUM(B34:B36)</f>
        <v>27.7668</v>
      </c>
      <c r="O33" s="6">
        <f t="shared" si="67"/>
        <v>31.259900000000002</v>
      </c>
      <c r="P33" s="6">
        <f t="shared" si="67"/>
        <v>34.8399</v>
      </c>
      <c r="Q33" s="6">
        <f t="shared" si="67"/>
        <v>37.492100000000001</v>
      </c>
      <c r="R33" s="6">
        <f t="shared" si="67"/>
        <v>40.287799999999997</v>
      </c>
      <c r="S33" s="67">
        <f t="shared" si="67"/>
        <v>40.151200000000003</v>
      </c>
      <c r="T33" s="37">
        <f t="shared" ref="T33" si="68">+SUM(I25:I33)+SUM(H34:H36)</f>
        <v>33.368600000000001</v>
      </c>
      <c r="U33" s="78">
        <f t="shared" si="48"/>
        <v>-0.16892645798880235</v>
      </c>
      <c r="V33" s="7">
        <f t="shared" si="49"/>
        <v>1.3141442033987039E-2</v>
      </c>
    </row>
    <row r="34" spans="1:22" x14ac:dyDescent="0.25">
      <c r="A34" s="42" t="s">
        <v>7</v>
      </c>
      <c r="B34" s="199">
        <f>+'[1]CONSUMO EN ARGENTINA POR COLOR'!E326/10000</f>
        <v>3.4986999999999999</v>
      </c>
      <c r="C34" s="6">
        <f>+'[1]CONSUMO EN ARGENTINA POR COLOR'!E338/10000</f>
        <v>2.9845000000000002</v>
      </c>
      <c r="D34" s="6">
        <f>+'[1]CONSUMO EN ARGENTINA POR COLOR'!E350/10000</f>
        <v>3.1486000000000001</v>
      </c>
      <c r="E34" s="6">
        <f>+'[1]CONSUMO EN ARGENTINA POR COLOR'!E362/10000</f>
        <v>3.0779000000000001</v>
      </c>
      <c r="F34" s="6">
        <f>+'[1]CONSUMO EN ARGENTINA POR COLOR'!E374/10000</f>
        <v>3.9392</v>
      </c>
      <c r="G34" s="6">
        <f>+'[1]CONSUMO EN ARGENTINA POR COLOR'!E386/10000</f>
        <v>3.5343</v>
      </c>
      <c r="H34" s="67">
        <f>+'[1]CONSUMO EN ARGENTINA POR COLOR'!E398/10000</f>
        <v>3.3075999999999999</v>
      </c>
      <c r="I34" s="37">
        <f>+'[1]CONSUMO EN ARGENTINA POR COLOR'!E410/10000</f>
        <v>2.2728000000000002</v>
      </c>
      <c r="J34" s="7">
        <f t="shared" ref="J34" si="69">+I34/H34-1</f>
        <v>-0.3128552424718829</v>
      </c>
      <c r="K34" s="2"/>
      <c r="L34" s="42" t="s">
        <v>7</v>
      </c>
      <c r="M34" s="6">
        <f>+SUM('[1]CONSUMO EN ARGENTINA POR COLOR'!E315:E326)/10000</f>
        <v>32.741489000000001</v>
      </c>
      <c r="N34" s="6">
        <f t="shared" ref="N34:S34" si="70">+SUM(C25:C34)+SUM(B35:B36)</f>
        <v>27.252600000000001</v>
      </c>
      <c r="O34" s="6">
        <f t="shared" si="70"/>
        <v>31.423999999999999</v>
      </c>
      <c r="P34" s="6">
        <f t="shared" si="70"/>
        <v>34.769199999999998</v>
      </c>
      <c r="Q34" s="6">
        <f t="shared" si="70"/>
        <v>38.353399999999993</v>
      </c>
      <c r="R34" s="6">
        <f t="shared" si="70"/>
        <v>39.882899999999992</v>
      </c>
      <c r="S34" s="67">
        <f t="shared" si="70"/>
        <v>39.924500000000002</v>
      </c>
      <c r="T34" s="37">
        <f t="shared" ref="T34" si="71">+SUM(I25:I34)+SUM(H35:H36)</f>
        <v>32.333800000000004</v>
      </c>
      <c r="U34" s="78">
        <f t="shared" si="48"/>
        <v>-0.19012636351112722</v>
      </c>
      <c r="V34" s="7">
        <f t="shared" si="49"/>
        <v>5.7245611447198641E-3</v>
      </c>
    </row>
    <row r="35" spans="1:22" x14ac:dyDescent="0.25">
      <c r="A35" s="42" t="s">
        <v>8</v>
      </c>
      <c r="B35" s="199">
        <f>+'[1]CONSUMO EN ARGENTINA POR COLOR'!E327/10000</f>
        <v>3.016</v>
      </c>
      <c r="C35" s="6">
        <f>+'[1]CONSUMO EN ARGENTINA POR COLOR'!E339/10000</f>
        <v>2.7231000000000001</v>
      </c>
      <c r="D35" s="6">
        <f>+'[1]CONSUMO EN ARGENTINA POR COLOR'!E351/10000</f>
        <v>3.1038000000000001</v>
      </c>
      <c r="E35" s="6">
        <f>+'[1]CONSUMO EN ARGENTINA POR COLOR'!E363/10000</f>
        <v>3.7023000000000001</v>
      </c>
      <c r="F35" s="6">
        <f>+'[1]CONSUMO EN ARGENTINA POR COLOR'!E375/10000</f>
        <v>4.9897999999999998</v>
      </c>
      <c r="G35" s="6">
        <f>+'[1]CONSUMO EN ARGENTINA POR COLOR'!E387/10000</f>
        <v>2.9268000000000001</v>
      </c>
      <c r="H35" s="67">
        <f>+'[1]CONSUMO EN ARGENTINA POR COLOR'!E399/10000</f>
        <v>3.6846999999999999</v>
      </c>
      <c r="I35" s="37">
        <f>+'[1]CONSUMO EN ARGENTINA POR COLOR'!E411/10000</f>
        <v>2.5156000000000001</v>
      </c>
      <c r="J35" s="7">
        <f t="shared" ref="J35" si="72">+I35/H35-1</f>
        <v>-0.3172849892799956</v>
      </c>
      <c r="K35" s="2"/>
      <c r="L35" s="42" t="s">
        <v>8</v>
      </c>
      <c r="M35" s="6">
        <f>+SUM('[1]CONSUMO EN ARGENTINA POR COLOR'!E316:E327)/10000</f>
        <v>32.157379999999996</v>
      </c>
      <c r="N35" s="6">
        <f t="shared" ref="N35:S35" si="73">+SUM(C25:C35)+SUM(B36)</f>
        <v>26.959700000000002</v>
      </c>
      <c r="O35" s="6">
        <f t="shared" si="73"/>
        <v>31.8047</v>
      </c>
      <c r="P35" s="6">
        <f t="shared" si="73"/>
        <v>35.367699999999999</v>
      </c>
      <c r="Q35" s="6">
        <f t="shared" si="73"/>
        <v>39.640900000000002</v>
      </c>
      <c r="R35" s="6">
        <f t="shared" si="73"/>
        <v>37.819899999999997</v>
      </c>
      <c r="S35" s="67">
        <f t="shared" si="73"/>
        <v>40.682400000000001</v>
      </c>
      <c r="T35" s="37">
        <f t="shared" ref="T35" si="74">+SUM(I25:I35)+SUM(H36)</f>
        <v>31.1647</v>
      </c>
      <c r="U35" s="78">
        <f t="shared" si="48"/>
        <v>-0.23395129097595035</v>
      </c>
      <c r="V35" s="7">
        <f t="shared" si="49"/>
        <v>-4.0573533249896876E-3</v>
      </c>
    </row>
    <row r="36" spans="1:22" x14ac:dyDescent="0.25">
      <c r="A36" s="42" t="s">
        <v>9</v>
      </c>
      <c r="B36" s="199">
        <f>+'[1]CONSUMO EN ARGENTINA POR COLOR'!E328/10000</f>
        <v>1.9827999999999999</v>
      </c>
      <c r="C36" s="6">
        <f>+'[1]CONSUMO EN ARGENTINA POR COLOR'!E340/10000</f>
        <v>2.9470000000000001</v>
      </c>
      <c r="D36" s="6">
        <f>+'[1]CONSUMO EN ARGENTINA POR COLOR'!E352/10000</f>
        <v>3.2292000000000001</v>
      </c>
      <c r="E36" s="6">
        <f>+'[1]CONSUMO EN ARGENTINA POR COLOR'!E364/10000</f>
        <v>3.1103000000000001</v>
      </c>
      <c r="F36" s="6">
        <f>+'[1]CONSUMO EN ARGENTINA POR COLOR'!E376/10000</f>
        <v>3.3269000000000002</v>
      </c>
      <c r="G36" s="6">
        <f>+'[1]CONSUMO EN ARGENTINA POR COLOR'!E388/10000</f>
        <v>3.1880000000000002</v>
      </c>
      <c r="H36" s="67">
        <f>+'[1]CONSUMO EN ARGENTINA POR COLOR'!E400/10000</f>
        <v>2.5051999999999999</v>
      </c>
      <c r="I36" s="37"/>
      <c r="J36" s="7"/>
      <c r="K36" s="2"/>
      <c r="L36" s="42" t="s">
        <v>9</v>
      </c>
      <c r="M36" s="6">
        <f>+SUM('[1]CONSUMO EN ARGENTINA POR COLOR'!E317:E328)/10000</f>
        <v>32.224899999999998</v>
      </c>
      <c r="N36" s="6">
        <f t="shared" ref="N36:S36" si="75">+SUM(C25:C36)</f>
        <v>27.9239</v>
      </c>
      <c r="O36" s="6">
        <f t="shared" si="75"/>
        <v>32.0869</v>
      </c>
      <c r="P36" s="6">
        <f t="shared" si="75"/>
        <v>35.248800000000003</v>
      </c>
      <c r="Q36" s="6">
        <f t="shared" si="75"/>
        <v>39.857500000000002</v>
      </c>
      <c r="R36" s="6">
        <f t="shared" si="75"/>
        <v>37.680999999999997</v>
      </c>
      <c r="S36" s="67">
        <f t="shared" si="75"/>
        <v>39.999600000000001</v>
      </c>
      <c r="T36" s="37"/>
      <c r="U36" s="78"/>
      <c r="V36" s="7"/>
    </row>
    <row r="37" spans="1:22" ht="25.5" x14ac:dyDescent="0.25">
      <c r="A37" s="53" t="s">
        <v>13</v>
      </c>
      <c r="B37" s="200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76">SUM(G25:G36)</f>
        <v>37.680999999999997</v>
      </c>
      <c r="H37" s="191">
        <f t="shared" si="76"/>
        <v>39.999600000000001</v>
      </c>
      <c r="I37" s="191"/>
      <c r="J37" s="56"/>
      <c r="K37" s="3"/>
      <c r="L37" s="43" t="s">
        <v>14</v>
      </c>
      <c r="M37" s="46">
        <f t="shared" ref="M37:T37" si="77">+AVERAGE(M25:M36)</f>
        <v>32.242939666666665</v>
      </c>
      <c r="N37" s="46">
        <f t="shared" si="77"/>
        <v>29.503283333333332</v>
      </c>
      <c r="O37" s="46">
        <f t="shared" si="77"/>
        <v>30.421666666666667</v>
      </c>
      <c r="P37" s="46">
        <f t="shared" si="77"/>
        <v>34.235508333333335</v>
      </c>
      <c r="Q37" s="46">
        <f t="shared" si="77"/>
        <v>36.513208333333331</v>
      </c>
      <c r="R37" s="46">
        <f t="shared" si="77"/>
        <v>39.157808333333335</v>
      </c>
      <c r="S37" s="237">
        <f t="shared" si="77"/>
        <v>39.455558333333336</v>
      </c>
      <c r="T37" s="203">
        <f t="shared" si="77"/>
        <v>35.999400000000001</v>
      </c>
      <c r="U37" s="79">
        <f>+S37/R37-1</f>
        <v>7.603847423364174E-3</v>
      </c>
      <c r="V37" s="75">
        <f>+POWER(S37/N37,0.2)-1</f>
        <v>5.9857722740684904E-2</v>
      </c>
    </row>
    <row r="38" spans="1:22" ht="25.5" x14ac:dyDescent="0.25">
      <c r="A38" s="57" t="s">
        <v>15</v>
      </c>
      <c r="B38" s="201">
        <f t="shared" ref="B38:H38" si="78">+B37/B$163</f>
        <v>3.4222174551154477E-2</v>
      </c>
      <c r="C38" s="58">
        <f t="shared" si="78"/>
        <v>3.1287177746181248E-2</v>
      </c>
      <c r="D38" s="58">
        <f t="shared" si="78"/>
        <v>3.8216793407258032E-2</v>
      </c>
      <c r="E38" s="58">
        <f t="shared" si="78"/>
        <v>3.9817486243860986E-2</v>
      </c>
      <c r="F38" s="58">
        <f t="shared" si="78"/>
        <v>4.2268234966740044E-2</v>
      </c>
      <c r="G38" s="58">
        <f t="shared" si="78"/>
        <v>4.4960275405401338E-2</v>
      </c>
      <c r="H38" s="195">
        <f t="shared" si="78"/>
        <v>4.8337487981971863E-2</v>
      </c>
      <c r="I38" s="193"/>
      <c r="J38" s="59"/>
      <c r="K38" s="3"/>
      <c r="L38" s="44" t="s">
        <v>15</v>
      </c>
      <c r="M38" s="48">
        <f t="shared" ref="M38:T38" si="79">+M37/M$163</f>
        <v>3.0144487699022046E-2</v>
      </c>
      <c r="N38" s="48">
        <f t="shared" si="79"/>
        <v>3.2342981474339283E-2</v>
      </c>
      <c r="O38" s="48">
        <f t="shared" si="79"/>
        <v>3.4956202098364149E-2</v>
      </c>
      <c r="P38" s="48">
        <f t="shared" si="79"/>
        <v>4.0059970295098418E-2</v>
      </c>
      <c r="Q38" s="48">
        <f t="shared" si="79"/>
        <v>3.9747254997965005E-2</v>
      </c>
      <c r="R38" s="48">
        <f t="shared" si="79"/>
        <v>4.4315645781076989E-2</v>
      </c>
      <c r="S38" s="195">
        <f t="shared" si="79"/>
        <v>4.6832578019586062E-2</v>
      </c>
      <c r="T38" s="193">
        <f t="shared" si="79"/>
        <v>4.5670501538048976E-2</v>
      </c>
      <c r="U38" s="72"/>
      <c r="V38" s="76"/>
    </row>
    <row r="39" spans="1:22" ht="26.25" thickBot="1" x14ac:dyDescent="0.3">
      <c r="A39" s="60" t="s">
        <v>12</v>
      </c>
      <c r="B39" s="202"/>
      <c r="C39" s="62">
        <f>+C37/B37-1</f>
        <v>-0.13346821867562031</v>
      </c>
      <c r="D39" s="62">
        <f t="shared" ref="D39:H39" si="80">+D37/C37-1</f>
        <v>0.14908375979000077</v>
      </c>
      <c r="E39" s="62">
        <f t="shared" si="80"/>
        <v>9.8541772499057378E-2</v>
      </c>
      <c r="F39" s="62">
        <f t="shared" si="80"/>
        <v>0.13074771339733537</v>
      </c>
      <c r="G39" s="62">
        <f t="shared" si="80"/>
        <v>-5.4607037571347994E-2</v>
      </c>
      <c r="H39" s="196">
        <f t="shared" si="80"/>
        <v>6.153233725219609E-2</v>
      </c>
      <c r="I39" s="192"/>
      <c r="J39" s="63"/>
      <c r="K39" s="2"/>
      <c r="L39" s="45" t="s">
        <v>12</v>
      </c>
      <c r="M39" s="49"/>
      <c r="N39" s="50">
        <f>+N37/M37-1</f>
        <v>-8.4969185863832397E-2</v>
      </c>
      <c r="O39" s="50">
        <f t="shared" ref="O39:Q39" si="81">+O37/N37-1</f>
        <v>3.1128173869914066E-2</v>
      </c>
      <c r="P39" s="50">
        <f t="shared" si="81"/>
        <v>0.12536596723826232</v>
      </c>
      <c r="Q39" s="50">
        <f t="shared" si="81"/>
        <v>6.6530339722816967E-2</v>
      </c>
      <c r="R39" s="50">
        <f t="shared" ref="R39" si="82">+R37/Q37-1</f>
        <v>7.2428584633186466E-2</v>
      </c>
      <c r="S39" s="196">
        <f t="shared" ref="S39" si="83">+S37/R37-1</f>
        <v>7.603847423364174E-3</v>
      </c>
      <c r="T39" s="192">
        <f t="shared" ref="T39" si="84">+T37/S37-1</f>
        <v>-8.7596234328623401E-2</v>
      </c>
      <c r="U39" s="73"/>
      <c r="V39" s="52"/>
    </row>
    <row r="40" spans="1:22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2" ht="15.75" thickBot="1" x14ac:dyDescent="0.3">
      <c r="A41" s="274" t="s">
        <v>247</v>
      </c>
      <c r="B41" s="275"/>
      <c r="C41" s="275"/>
      <c r="D41" s="275"/>
      <c r="E41" s="275"/>
      <c r="F41" s="275"/>
      <c r="G41" s="275"/>
      <c r="H41" s="275"/>
      <c r="I41" s="275"/>
      <c r="J41" s="276"/>
      <c r="K41" s="2"/>
      <c r="L41" s="274" t="s">
        <v>248</v>
      </c>
      <c r="M41" s="275"/>
      <c r="N41" s="275"/>
      <c r="O41" s="275"/>
      <c r="P41" s="275"/>
      <c r="Q41" s="275"/>
      <c r="R41" s="275"/>
      <c r="S41" s="275"/>
      <c r="T41" s="275"/>
      <c r="U41" s="275"/>
      <c r="V41" s="276"/>
    </row>
    <row r="42" spans="1:22" ht="38.25" x14ac:dyDescent="0.25">
      <c r="A42" s="38"/>
      <c r="B42" s="197">
        <v>2016</v>
      </c>
      <c r="C42" s="39">
        <f>+B42+1</f>
        <v>2017</v>
      </c>
      <c r="D42" s="39">
        <f t="shared" ref="D42:G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198">
        <f>+H24</f>
        <v>2022</v>
      </c>
      <c r="I42" s="40">
        <v>2023</v>
      </c>
      <c r="J42" s="41" t="s">
        <v>16</v>
      </c>
      <c r="K42" s="2"/>
      <c r="L42" s="65"/>
      <c r="M42" s="64">
        <v>2016</v>
      </c>
      <c r="N42" s="64">
        <f>+M42+1</f>
        <v>2017</v>
      </c>
      <c r="O42" s="64">
        <f t="shared" ref="O42:Q42" si="86">+N42+1</f>
        <v>2018</v>
      </c>
      <c r="P42" s="64">
        <f t="shared" si="86"/>
        <v>2019</v>
      </c>
      <c r="Q42" s="64">
        <f t="shared" si="86"/>
        <v>2020</v>
      </c>
      <c r="R42" s="64">
        <f t="shared" ref="R42" si="87">+Q42+1</f>
        <v>2021</v>
      </c>
      <c r="S42" s="198">
        <v>2022</v>
      </c>
      <c r="T42" s="40">
        <v>2023</v>
      </c>
      <c r="U42" s="77" t="s">
        <v>16</v>
      </c>
      <c r="V42" s="74" t="s">
        <v>21</v>
      </c>
    </row>
    <row r="43" spans="1:22" x14ac:dyDescent="0.25">
      <c r="A43" s="42" t="s">
        <v>10</v>
      </c>
      <c r="B43" s="199">
        <f>+'[1]CONSUMO EN ARGENTINA POR COLOR'!H317/10000</f>
        <v>2.5129999999999999</v>
      </c>
      <c r="C43" s="6">
        <f>+'[1]CONSUMO EN ARGENTINA POR COLOR'!H329/10000</f>
        <v>2.1212</v>
      </c>
      <c r="D43" s="6">
        <f>+'[1]CONSUMO EN ARGENTINA POR COLOR'!H341/10000</f>
        <v>1.7784</v>
      </c>
      <c r="E43" s="6">
        <f>+'[1]CONSUMO EN ARGENTINA POR COLOR'!H353/10000</f>
        <v>1.8150999999999999</v>
      </c>
      <c r="F43" s="6">
        <f>+'[1]CONSUMO EN ARGENTINA POR COLOR'!H365/10000</f>
        <v>1.6848000000000001</v>
      </c>
      <c r="G43" s="6">
        <f>+'[1]CONSUMO EN ARGENTINA POR COLOR'!H377/10000</f>
        <v>1.6180000000000001</v>
      </c>
      <c r="H43" s="67">
        <f>+'[1]CONSUMO EN ARGENTINA POR COLOR'!H389/10000</f>
        <v>1.59</v>
      </c>
      <c r="I43" s="37">
        <f>+'[1]CONSUMO EN ARGENTINA POR COLOR'!H401/10000</f>
        <v>1.4676</v>
      </c>
      <c r="J43" s="7">
        <f t="shared" ref="J43:J48" si="88">+I43/H43-1</f>
        <v>-7.6981132075471748E-2</v>
      </c>
      <c r="K43" s="2"/>
      <c r="L43" s="42" t="s">
        <v>10</v>
      </c>
      <c r="M43" s="6">
        <f>+SUM('[1]CONSUMO EN ARGENTINA POR COLOR'!H306:H317)/10000</f>
        <v>45.528145000000009</v>
      </c>
      <c r="N43" s="6">
        <f t="shared" ref="N43:T43" si="89">+SUM(C43)+SUM(B44:B54)</f>
        <v>43.140362000000003</v>
      </c>
      <c r="O43" s="6">
        <f t="shared" si="89"/>
        <v>37.814999999999998</v>
      </c>
      <c r="P43" s="6">
        <f t="shared" si="89"/>
        <v>30.9497</v>
      </c>
      <c r="Q43" s="6">
        <f t="shared" si="89"/>
        <v>27.938499999999998</v>
      </c>
      <c r="R43" s="6">
        <f t="shared" si="89"/>
        <v>24.949400000000001</v>
      </c>
      <c r="S43" s="67">
        <f t="shared" si="89"/>
        <v>31.761900000000001</v>
      </c>
      <c r="T43" s="37">
        <f t="shared" si="89"/>
        <v>35.712199999999996</v>
      </c>
      <c r="U43" s="78">
        <f t="shared" ref="U43:U53" si="90">+T43/S43-1</f>
        <v>0.12437228251458499</v>
      </c>
      <c r="V43" s="7">
        <f t="shared" ref="V43:V53" si="91">+POWER(T43/O43,0.2)-1</f>
        <v>-1.1377477786472467E-2</v>
      </c>
    </row>
    <row r="44" spans="1:22" x14ac:dyDescent="0.25">
      <c r="A44" s="42" t="s">
        <v>11</v>
      </c>
      <c r="B44" s="199">
        <f>+'[1]CONSUMO EN ARGENTINA POR COLOR'!H318/10000</f>
        <v>2.3820999999999999</v>
      </c>
      <c r="C44" s="6">
        <f>+'[1]CONSUMO EN ARGENTINA POR COLOR'!H330/10000</f>
        <v>1.6004</v>
      </c>
      <c r="D44" s="6">
        <f>+'[1]CONSUMO EN ARGENTINA POR COLOR'!H342/10000</f>
        <v>1.7183999999999999</v>
      </c>
      <c r="E44" s="6">
        <f>+'[1]CONSUMO EN ARGENTINA POR COLOR'!H354/10000</f>
        <v>1.4475</v>
      </c>
      <c r="F44" s="6">
        <f>+'[1]CONSUMO EN ARGENTINA POR COLOR'!H366/10000</f>
        <v>1.2585</v>
      </c>
      <c r="G44" s="6">
        <f>+'[1]CONSUMO EN ARGENTINA POR COLOR'!H378/10000</f>
        <v>1.6121000000000001</v>
      </c>
      <c r="H44" s="67">
        <f>+'[1]CONSUMO EN ARGENTINA POR COLOR'!H390/10000</f>
        <v>2.0874000000000001</v>
      </c>
      <c r="I44" s="37">
        <f>+'[1]CONSUMO EN ARGENTINA POR COLOR'!H402/10000</f>
        <v>1.3285</v>
      </c>
      <c r="J44" s="7">
        <f t="shared" si="88"/>
        <v>-0.36356232633898633</v>
      </c>
      <c r="K44" s="2"/>
      <c r="L44" s="42" t="s">
        <v>11</v>
      </c>
      <c r="M44" s="6">
        <f>+SUM('[1]CONSUMO EN ARGENTINA POR COLOR'!H307:H318)/10000</f>
        <v>45.755849000000005</v>
      </c>
      <c r="N44" s="6">
        <f t="shared" ref="N44:S44" si="92">+SUM(C43:C44)+SUM(B45:B54)</f>
        <v>42.358662000000002</v>
      </c>
      <c r="O44" s="6">
        <f t="shared" si="92"/>
        <v>37.933</v>
      </c>
      <c r="P44" s="6">
        <f t="shared" si="92"/>
        <v>30.678799999999995</v>
      </c>
      <c r="Q44" s="6">
        <f t="shared" si="92"/>
        <v>27.749499999999998</v>
      </c>
      <c r="R44" s="6">
        <f t="shared" si="92"/>
        <v>25.303000000000001</v>
      </c>
      <c r="S44" s="67">
        <f t="shared" si="92"/>
        <v>32.237200000000001</v>
      </c>
      <c r="T44" s="37">
        <f t="shared" ref="T44" si="93">+SUM(I43:I44)+SUM(H45:H54)</f>
        <v>34.953299999999999</v>
      </c>
      <c r="U44" s="78">
        <f t="shared" si="90"/>
        <v>8.4253595225391775E-2</v>
      </c>
      <c r="V44" s="7">
        <f t="shared" si="91"/>
        <v>-1.6228586394781419E-2</v>
      </c>
    </row>
    <row r="45" spans="1:22" x14ac:dyDescent="0.25">
      <c r="A45" s="42" t="s">
        <v>0</v>
      </c>
      <c r="B45" s="199">
        <f>+'[1]CONSUMO EN ARGENTINA POR COLOR'!H319/10000</f>
        <v>3.0147619999999997</v>
      </c>
      <c r="C45" s="6">
        <f>+'[1]CONSUMO EN ARGENTINA POR COLOR'!H331/10000</f>
        <v>2.8102999999999998</v>
      </c>
      <c r="D45" s="6">
        <f>+'[1]CONSUMO EN ARGENTINA POR COLOR'!H343/10000</f>
        <v>2.3563999999999998</v>
      </c>
      <c r="E45" s="6">
        <f>+'[1]CONSUMO EN ARGENTINA POR COLOR'!H355/10000</f>
        <v>1.0865</v>
      </c>
      <c r="F45" s="6">
        <f>+'[1]CONSUMO EN ARGENTINA POR COLOR'!H367/10000</f>
        <v>1.3949</v>
      </c>
      <c r="G45" s="6">
        <f>+'[1]CONSUMO EN ARGENTINA POR COLOR'!H379/10000</f>
        <v>1.8329</v>
      </c>
      <c r="H45" s="67">
        <f>+'[1]CONSUMO EN ARGENTINA POR COLOR'!H391/10000</f>
        <v>2.2856000000000001</v>
      </c>
      <c r="I45" s="37">
        <f>+'[1]CONSUMO EN ARGENTINA POR COLOR'!H403/10000</f>
        <v>1.7645</v>
      </c>
      <c r="J45" s="7">
        <f t="shared" si="88"/>
        <v>-0.22799264963248167</v>
      </c>
      <c r="K45" s="2"/>
      <c r="L45" s="42" t="s">
        <v>0</v>
      </c>
      <c r="M45" s="6">
        <f>+SUM('[1]CONSUMO EN ARGENTINA POR COLOR'!H308:H319)/10000</f>
        <v>46.538463</v>
      </c>
      <c r="N45" s="6">
        <f t="shared" ref="N45:S45" si="94">+SUM(C43:C45)+SUM(B46:B54)</f>
        <v>42.154199999999996</v>
      </c>
      <c r="O45" s="6">
        <f t="shared" si="94"/>
        <v>37.479099999999995</v>
      </c>
      <c r="P45" s="6">
        <f t="shared" si="94"/>
        <v>29.408900000000003</v>
      </c>
      <c r="Q45" s="6">
        <f t="shared" si="94"/>
        <v>28.057899999999997</v>
      </c>
      <c r="R45" s="6">
        <f t="shared" si="94"/>
        <v>25.741</v>
      </c>
      <c r="S45" s="67">
        <f t="shared" si="94"/>
        <v>32.689900000000002</v>
      </c>
      <c r="T45" s="67">
        <f t="shared" ref="T45" si="95">+SUM(I43:I45)+SUM(H46:H54)</f>
        <v>34.432200000000002</v>
      </c>
      <c r="U45" s="78">
        <f t="shared" si="90"/>
        <v>5.3297807579711254E-2</v>
      </c>
      <c r="V45" s="7">
        <f t="shared" si="91"/>
        <v>-1.6815272428588157E-2</v>
      </c>
    </row>
    <row r="46" spans="1:22" x14ac:dyDescent="0.25">
      <c r="A46" s="42" t="s">
        <v>1</v>
      </c>
      <c r="B46" s="199">
        <f>+'[1]CONSUMO EN ARGENTINA POR COLOR'!H320/10000</f>
        <v>2.6665000000000001</v>
      </c>
      <c r="C46" s="6">
        <f>+'[1]CONSUMO EN ARGENTINA POR COLOR'!H332/10000</f>
        <v>2.5139999999999998</v>
      </c>
      <c r="D46" s="6">
        <f>+'[1]CONSUMO EN ARGENTINA POR COLOR'!H344/10000</f>
        <v>2.2711000000000001</v>
      </c>
      <c r="E46" s="6">
        <f>+'[1]CONSUMO EN ARGENTINA POR COLOR'!H356/10000</f>
        <v>1.0679000000000001</v>
      </c>
      <c r="F46" s="6">
        <f>+'[1]CONSUMO EN ARGENTINA POR COLOR'!H368/10000</f>
        <v>0.99180000000000001</v>
      </c>
      <c r="G46" s="6">
        <f>+'[1]CONSUMO EN ARGENTINA POR COLOR'!H380/10000</f>
        <v>2.1981999999999999</v>
      </c>
      <c r="H46" s="67">
        <f>+'[1]CONSUMO EN ARGENTINA POR COLOR'!H392/10000</f>
        <v>2.4746999999999999</v>
      </c>
      <c r="I46" s="37">
        <f>+'[1]CONSUMO EN ARGENTINA POR COLOR'!H404/10000</f>
        <v>1.7201</v>
      </c>
      <c r="J46" s="7">
        <f t="shared" si="88"/>
        <v>-0.30492584959793101</v>
      </c>
      <c r="K46" s="2"/>
      <c r="L46" s="42" t="s">
        <v>1</v>
      </c>
      <c r="M46" s="6">
        <f>+SUM('[1]CONSUMO EN ARGENTINA POR COLOR'!H309:H320)/10000</f>
        <v>45.863339000000003</v>
      </c>
      <c r="N46" s="6">
        <f t="shared" ref="N46:S46" si="96">+SUM(C43:C46)+SUM(B47:B54)</f>
        <v>42.0017</v>
      </c>
      <c r="O46" s="6">
        <f t="shared" si="96"/>
        <v>37.236199999999997</v>
      </c>
      <c r="P46" s="6">
        <f t="shared" si="96"/>
        <v>28.2057</v>
      </c>
      <c r="Q46" s="6">
        <f t="shared" si="96"/>
        <v>27.9818</v>
      </c>
      <c r="R46" s="6">
        <f t="shared" si="96"/>
        <v>26.947400000000002</v>
      </c>
      <c r="S46" s="67">
        <f t="shared" si="96"/>
        <v>32.9664</v>
      </c>
      <c r="T46" s="37">
        <f t="shared" ref="T46" si="97">+SUM(I43:I46)+SUM(H47:H54)</f>
        <v>33.677599999999998</v>
      </c>
      <c r="U46" s="78">
        <f t="shared" si="90"/>
        <v>2.157348087749944E-2</v>
      </c>
      <c r="V46" s="7">
        <f t="shared" si="91"/>
        <v>-1.9889242348323566E-2</v>
      </c>
    </row>
    <row r="47" spans="1:22" x14ac:dyDescent="0.25">
      <c r="A47" s="42" t="s">
        <v>2</v>
      </c>
      <c r="B47" s="199">
        <f>+'[1]CONSUMO EN ARGENTINA POR COLOR'!H321/10000</f>
        <v>3.2383000000000002</v>
      </c>
      <c r="C47" s="6">
        <f>+'[1]CONSUMO EN ARGENTINA POR COLOR'!H333/10000</f>
        <v>3.1164000000000001</v>
      </c>
      <c r="D47" s="6">
        <f>+'[1]CONSUMO EN ARGENTINA POR COLOR'!H345/10000</f>
        <v>2.3290999999999999</v>
      </c>
      <c r="E47" s="6">
        <f>+'[1]CONSUMO EN ARGENTINA POR COLOR'!H357/10000</f>
        <v>1.8858999999999999</v>
      </c>
      <c r="F47" s="6">
        <f>+'[1]CONSUMO EN ARGENTINA POR COLOR'!H369/10000</f>
        <v>1.0302</v>
      </c>
      <c r="G47" s="6">
        <f>+'[1]CONSUMO EN ARGENTINA POR COLOR'!H381/10000</f>
        <v>2.4352</v>
      </c>
      <c r="H47" s="67">
        <f>+'[1]CONSUMO EN ARGENTINA POR COLOR'!H393/10000</f>
        <v>2.8586</v>
      </c>
      <c r="I47" s="37">
        <f>+'[1]CONSUMO EN ARGENTINA POR COLOR'!H405/10000</f>
        <v>2.6949999999999998</v>
      </c>
      <c r="J47" s="7">
        <f t="shared" si="88"/>
        <v>-5.7230812285734345E-2</v>
      </c>
      <c r="K47" s="2"/>
      <c r="L47" s="42" t="s">
        <v>2</v>
      </c>
      <c r="M47" s="6">
        <f>+SUM('[1]CONSUMO EN ARGENTINA POR COLOR'!H310:H321)/10000</f>
        <v>45.848273000000006</v>
      </c>
      <c r="N47" s="6">
        <f t="shared" ref="N47:S47" si="98">+SUM(C43:C47)+SUM(B48:B54)</f>
        <v>41.879799999999996</v>
      </c>
      <c r="O47" s="6">
        <f t="shared" si="98"/>
        <v>36.448900000000002</v>
      </c>
      <c r="P47" s="6">
        <f t="shared" si="98"/>
        <v>27.762500000000003</v>
      </c>
      <c r="Q47" s="6">
        <f t="shared" si="98"/>
        <v>27.126099999999997</v>
      </c>
      <c r="R47" s="6">
        <f t="shared" si="98"/>
        <v>28.352399999999999</v>
      </c>
      <c r="S47" s="67">
        <f t="shared" si="98"/>
        <v>33.389800000000001</v>
      </c>
      <c r="T47" s="37">
        <f t="shared" ref="T47" si="99">+SUM(I43:I47)+SUM(H48:H54)</f>
        <v>33.513999999999996</v>
      </c>
      <c r="U47" s="78">
        <f t="shared" si="90"/>
        <v>3.7196988301815281E-3</v>
      </c>
      <c r="V47" s="7">
        <f t="shared" si="91"/>
        <v>-1.6649443651273077E-2</v>
      </c>
    </row>
    <row r="48" spans="1:22" x14ac:dyDescent="0.25">
      <c r="A48" s="42" t="s">
        <v>3</v>
      </c>
      <c r="B48" s="199">
        <f>+'[1]CONSUMO EN ARGENTINA POR COLOR'!H322/10000</f>
        <v>3.0758999999999999</v>
      </c>
      <c r="C48" s="6">
        <f>+'[1]CONSUMO EN ARGENTINA POR COLOR'!H334/10000</f>
        <v>3.4676</v>
      </c>
      <c r="D48" s="6">
        <f>+'[1]CONSUMO EN ARGENTINA POR COLOR'!H346/10000</f>
        <v>2.4815999999999998</v>
      </c>
      <c r="E48" s="6">
        <f>+'[1]CONSUMO EN ARGENTINA POR COLOR'!H358/10000</f>
        <v>2.1042000000000001</v>
      </c>
      <c r="F48" s="6">
        <f>+'[1]CONSUMO EN ARGENTINA POR COLOR'!H370/10000</f>
        <v>2.0868000000000002</v>
      </c>
      <c r="G48" s="6">
        <f>+'[1]CONSUMO EN ARGENTINA POR COLOR'!H382/10000</f>
        <v>2.4198</v>
      </c>
      <c r="H48" s="67">
        <f>+'[1]CONSUMO EN ARGENTINA POR COLOR'!H394/10000</f>
        <v>2.7812999999999999</v>
      </c>
      <c r="I48" s="37">
        <f>+'[1]CONSUMO EN ARGENTINA POR COLOR'!H406/10000</f>
        <v>2.3043999999999998</v>
      </c>
      <c r="J48" s="7">
        <f t="shared" si="88"/>
        <v>-0.1714665803760832</v>
      </c>
      <c r="K48" s="2"/>
      <c r="L48" s="42" t="s">
        <v>3</v>
      </c>
      <c r="M48" s="6">
        <f>+SUM('[1]CONSUMO EN ARGENTINA POR COLOR'!H311:H322)/10000</f>
        <v>44.647480000000002</v>
      </c>
      <c r="N48" s="6">
        <f t="shared" ref="N48:S48" si="100">+SUM(C43:C48)+SUM(B49:B54)</f>
        <v>42.271500000000003</v>
      </c>
      <c r="O48" s="6">
        <f t="shared" si="100"/>
        <v>35.462899999999998</v>
      </c>
      <c r="P48" s="6">
        <f t="shared" si="100"/>
        <v>27.385100000000001</v>
      </c>
      <c r="Q48" s="6">
        <f t="shared" si="100"/>
        <v>27.108699999999999</v>
      </c>
      <c r="R48" s="6">
        <f t="shared" si="100"/>
        <v>28.685400000000001</v>
      </c>
      <c r="S48" s="67">
        <f t="shared" si="100"/>
        <v>33.751300000000001</v>
      </c>
      <c r="T48" s="37">
        <f t="shared" ref="T48" si="101">+SUM(I43:I48)+SUM(H49:H54)</f>
        <v>33.037099999999995</v>
      </c>
      <c r="U48" s="78">
        <f t="shared" si="90"/>
        <v>-2.1160666403960859E-2</v>
      </c>
      <c r="V48" s="7">
        <f t="shared" si="91"/>
        <v>-1.4071242885455137E-2</v>
      </c>
    </row>
    <row r="49" spans="1:22" x14ac:dyDescent="0.25">
      <c r="A49" s="42" t="s">
        <v>4</v>
      </c>
      <c r="B49" s="199">
        <f>+'[1]CONSUMO EN ARGENTINA POR COLOR'!H323/10000</f>
        <v>3.1501999999999999</v>
      </c>
      <c r="C49" s="6">
        <f>+'[1]CONSUMO EN ARGENTINA POR COLOR'!H335/10000</f>
        <v>3.2780999999999998</v>
      </c>
      <c r="D49" s="6">
        <f>+'[1]CONSUMO EN ARGENTINA POR COLOR'!H347/10000</f>
        <v>2.2841999999999998</v>
      </c>
      <c r="E49" s="6">
        <f>+'[1]CONSUMO EN ARGENTINA POR COLOR'!H359/10000</f>
        <v>2.1513</v>
      </c>
      <c r="F49" s="6">
        <f>+'[1]CONSUMO EN ARGENTINA POR COLOR'!H371/10000</f>
        <v>2.0615000000000001</v>
      </c>
      <c r="G49" s="6">
        <f>+'[1]CONSUMO EN ARGENTINA POR COLOR'!H383/10000</f>
        <v>2.7321</v>
      </c>
      <c r="H49" s="67">
        <f>+'[1]CONSUMO EN ARGENTINA POR COLOR'!H395/10000</f>
        <v>2.423</v>
      </c>
      <c r="I49" s="37">
        <f>+'[1]CONSUMO EN ARGENTINA POR COLOR'!H407/10000</f>
        <v>2.1274000000000002</v>
      </c>
      <c r="J49" s="7">
        <f t="shared" ref="J49" si="102">+I49/H49-1</f>
        <v>-0.12199752373091199</v>
      </c>
      <c r="K49" s="2"/>
      <c r="L49" s="42" t="s">
        <v>4</v>
      </c>
      <c r="M49" s="6">
        <f>+SUM('[1]CONSUMO EN ARGENTINA POR COLOR'!H312:H323)/10000</f>
        <v>44.341159999999995</v>
      </c>
      <c r="N49" s="6">
        <f t="shared" ref="N49:S49" si="103">+SUM(C43:C49)+SUM(B50:B54)</f>
        <v>42.3994</v>
      </c>
      <c r="O49" s="6">
        <f t="shared" si="103"/>
        <v>34.469000000000001</v>
      </c>
      <c r="P49" s="6">
        <f t="shared" si="103"/>
        <v>27.252199999999998</v>
      </c>
      <c r="Q49" s="6">
        <f t="shared" si="103"/>
        <v>27.018899999999995</v>
      </c>
      <c r="R49" s="6">
        <f t="shared" si="103"/>
        <v>29.356000000000002</v>
      </c>
      <c r="S49" s="67">
        <f t="shared" si="103"/>
        <v>33.4422</v>
      </c>
      <c r="T49" s="37">
        <f t="shared" ref="T49" si="104">+SUM(I43:I49)+SUM(H50:H54)</f>
        <v>32.741499999999995</v>
      </c>
      <c r="U49" s="78">
        <f t="shared" si="90"/>
        <v>-2.0952568909940239E-2</v>
      </c>
      <c r="V49" s="7">
        <f t="shared" si="91"/>
        <v>-1.023070324698705E-2</v>
      </c>
    </row>
    <row r="50" spans="1:22" x14ac:dyDescent="0.25">
      <c r="A50" s="42" t="s">
        <v>5</v>
      </c>
      <c r="B50" s="199">
        <f>+'[1]CONSUMO EN ARGENTINA POR COLOR'!H324/10000</f>
        <v>4.1218000000000004</v>
      </c>
      <c r="C50" s="6">
        <f>+'[1]CONSUMO EN ARGENTINA POR COLOR'!H336/10000</f>
        <v>3.2298</v>
      </c>
      <c r="D50" s="6">
        <f>+'[1]CONSUMO EN ARGENTINA POR COLOR'!H348/10000</f>
        <v>3.0901999999999998</v>
      </c>
      <c r="E50" s="6">
        <f>+'[1]CONSUMO EN ARGENTINA POR COLOR'!H360/10000</f>
        <v>2.4780000000000002</v>
      </c>
      <c r="F50" s="6">
        <f>+'[1]CONSUMO EN ARGENTINA POR COLOR'!H372/10000</f>
        <v>2.484</v>
      </c>
      <c r="G50" s="6">
        <f>+'[1]CONSUMO EN ARGENTINA POR COLOR'!H384/10000</f>
        <v>2.7439</v>
      </c>
      <c r="H50" s="67">
        <f>+'[1]CONSUMO EN ARGENTINA POR COLOR'!H396/10000</f>
        <v>4.4318</v>
      </c>
      <c r="I50" s="37">
        <f>+'[1]CONSUMO EN ARGENTINA POR COLOR'!H408/10000</f>
        <v>3.2298</v>
      </c>
      <c r="J50" s="7">
        <f t="shared" ref="J50" si="105">+I50/H50-1</f>
        <v>-0.27122162552461748</v>
      </c>
      <c r="K50" s="2"/>
      <c r="L50" s="42" t="s">
        <v>5</v>
      </c>
      <c r="M50" s="6">
        <f>+SUM('[1]CONSUMO EN ARGENTINA POR COLOR'!H313:H324)/10000</f>
        <v>44.520547000000001</v>
      </c>
      <c r="N50" s="6">
        <f t="shared" ref="N50:S50" si="106">+SUM(C43:C50)+SUM(B51:B54)</f>
        <v>41.507399999999997</v>
      </c>
      <c r="O50" s="6">
        <f t="shared" si="106"/>
        <v>34.3294</v>
      </c>
      <c r="P50" s="6">
        <f t="shared" si="106"/>
        <v>26.64</v>
      </c>
      <c r="Q50" s="6">
        <f t="shared" si="106"/>
        <v>27.024900000000002</v>
      </c>
      <c r="R50" s="6">
        <f t="shared" si="106"/>
        <v>29.615900000000003</v>
      </c>
      <c r="S50" s="67">
        <f t="shared" si="106"/>
        <v>35.130099999999999</v>
      </c>
      <c r="T50" s="37">
        <f t="shared" ref="T50" si="107">+SUM(I43:I50)+SUM(H51:H54)</f>
        <v>31.5395</v>
      </c>
      <c r="U50" s="78">
        <f t="shared" si="90"/>
        <v>-0.10220864728537626</v>
      </c>
      <c r="V50" s="7">
        <f t="shared" si="91"/>
        <v>-1.6809398898010031E-2</v>
      </c>
    </row>
    <row r="51" spans="1:22" x14ac:dyDescent="0.25">
      <c r="A51" s="42" t="s">
        <v>6</v>
      </c>
      <c r="B51" s="199">
        <f>+'[1]CONSUMO EN ARGENTINA POR COLOR'!H325/10000</f>
        <v>5.4321000000000002</v>
      </c>
      <c r="C51" s="6">
        <f>+'[1]CONSUMO EN ARGENTINA POR COLOR'!H337/10000</f>
        <v>4.3310000000000004</v>
      </c>
      <c r="D51" s="6">
        <f>+'[1]CONSUMO EN ARGENTINA POR COLOR'!H349/10000</f>
        <v>3.0859999999999999</v>
      </c>
      <c r="E51" s="6">
        <f>+'[1]CONSUMO EN ARGENTINA POR COLOR'!H361/10000</f>
        <v>3.2471999999999999</v>
      </c>
      <c r="F51" s="6">
        <f>+'[1]CONSUMO EN ARGENTINA POR COLOR'!H373/10000</f>
        <v>3.1160000000000001</v>
      </c>
      <c r="G51" s="6">
        <f>+'[1]CONSUMO EN ARGENTINA POR COLOR'!H385/10000</f>
        <v>3.0764999999999998</v>
      </c>
      <c r="H51" s="67">
        <f>+'[1]CONSUMO EN ARGENTINA POR COLOR'!H397/10000</f>
        <v>4.5728</v>
      </c>
      <c r="I51" s="37">
        <f>+'[1]CONSUMO EN ARGENTINA POR COLOR'!H409/10000</f>
        <v>3.1343000000000001</v>
      </c>
      <c r="J51" s="7">
        <f t="shared" ref="J51" si="108">+I51/H51-1</f>
        <v>-0.31457750174947519</v>
      </c>
      <c r="K51" s="2"/>
      <c r="L51" s="42" t="s">
        <v>6</v>
      </c>
      <c r="M51" s="6">
        <f>+SUM('[1]CONSUMO EN ARGENTINA POR COLOR'!H314:H325)/10000</f>
        <v>45.288594000000003</v>
      </c>
      <c r="N51" s="6">
        <f t="shared" ref="N51:S51" si="109">+SUM(C43:C51)+SUM(B52:B54)</f>
        <v>40.406300000000002</v>
      </c>
      <c r="O51" s="6">
        <f t="shared" si="109"/>
        <v>33.084400000000002</v>
      </c>
      <c r="P51" s="6">
        <f t="shared" si="109"/>
        <v>26.801200000000001</v>
      </c>
      <c r="Q51" s="6">
        <f t="shared" si="109"/>
        <v>26.893699999999999</v>
      </c>
      <c r="R51" s="6">
        <f t="shared" si="109"/>
        <v>29.5764</v>
      </c>
      <c r="S51" s="67">
        <f t="shared" si="109"/>
        <v>36.626400000000004</v>
      </c>
      <c r="T51" s="37">
        <f t="shared" ref="T51" si="110">+SUM(I43:I51)+SUM(H52:H54)</f>
        <v>30.100999999999999</v>
      </c>
      <c r="U51" s="78">
        <f t="shared" si="90"/>
        <v>-0.178161107834786</v>
      </c>
      <c r="V51" s="7">
        <f t="shared" si="91"/>
        <v>-1.8723197569537997E-2</v>
      </c>
    </row>
    <row r="52" spans="1:22" x14ac:dyDescent="0.25">
      <c r="A52" s="42" t="s">
        <v>7</v>
      </c>
      <c r="B52" s="199">
        <f>+'[1]CONSUMO EN ARGENTINA POR COLOR'!H326/10000</f>
        <v>5.0236999999999998</v>
      </c>
      <c r="C52" s="6">
        <f>+'[1]CONSUMO EN ARGENTINA POR COLOR'!H338/10000</f>
        <v>4.3167999999999997</v>
      </c>
      <c r="D52" s="6">
        <f>+'[1]CONSUMO EN ARGENTINA POR COLOR'!H350/10000</f>
        <v>3.7850999999999999</v>
      </c>
      <c r="E52" s="6">
        <f>+'[1]CONSUMO EN ARGENTINA POR COLOR'!H362/10000</f>
        <v>3.7157</v>
      </c>
      <c r="F52" s="6">
        <f>+'[1]CONSUMO EN ARGENTINA POR COLOR'!H374/10000</f>
        <v>2.8378000000000001</v>
      </c>
      <c r="G52" s="6">
        <f>+'[1]CONSUMO EN ARGENTINA POR COLOR'!H386/10000</f>
        <v>2.8256000000000001</v>
      </c>
      <c r="H52" s="67">
        <f>+'[1]CONSUMO EN ARGENTINA POR COLOR'!H398/10000</f>
        <v>4.0323000000000002</v>
      </c>
      <c r="I52" s="37">
        <f>+'[1]CONSUMO EN ARGENTINA POR COLOR'!H410/10000</f>
        <v>4.0678999999999998</v>
      </c>
      <c r="J52" s="7">
        <f t="shared" ref="J52" si="111">+I52/H52-1</f>
        <v>8.8287081814348856E-3</v>
      </c>
      <c r="K52" s="2"/>
      <c r="L52" s="42" t="s">
        <v>7</v>
      </c>
      <c r="M52" s="6">
        <f>+SUM('[1]CONSUMO EN ARGENTINA POR COLOR'!H315:H326)/10000</f>
        <v>44.962572999999999</v>
      </c>
      <c r="N52" s="6">
        <f t="shared" ref="N52:S52" si="112">+SUM(C43:C52)+SUM(B53:B54)</f>
        <v>39.699399999999997</v>
      </c>
      <c r="O52" s="6">
        <f t="shared" si="112"/>
        <v>32.552700000000002</v>
      </c>
      <c r="P52" s="6">
        <f t="shared" si="112"/>
        <v>26.7318</v>
      </c>
      <c r="Q52" s="6">
        <f t="shared" si="112"/>
        <v>26.015799999999999</v>
      </c>
      <c r="R52" s="6">
        <f t="shared" si="112"/>
        <v>29.564200000000003</v>
      </c>
      <c r="S52" s="67">
        <f t="shared" si="112"/>
        <v>37.833100000000002</v>
      </c>
      <c r="T52" s="37">
        <f t="shared" ref="T52" si="113">+SUM(I43:I52)+SUM(H53:H54)</f>
        <v>30.136600000000001</v>
      </c>
      <c r="U52" s="78">
        <f t="shared" si="90"/>
        <v>-0.20343297271436911</v>
      </c>
      <c r="V52" s="7">
        <f t="shared" si="91"/>
        <v>-1.5305646440168963E-2</v>
      </c>
    </row>
    <row r="53" spans="1:22" x14ac:dyDescent="0.25">
      <c r="A53" s="42" t="s">
        <v>8</v>
      </c>
      <c r="B53" s="199">
        <f>+'[1]CONSUMO EN ARGENTINA POR COLOR'!H327/10000</f>
        <v>4.9359999999999999</v>
      </c>
      <c r="C53" s="6">
        <f>+'[1]CONSUMO EN ARGENTINA POR COLOR'!H339/10000</f>
        <v>4.5545999999999998</v>
      </c>
      <c r="D53" s="6">
        <f>+'[1]CONSUMO EN ARGENTINA POR COLOR'!H351/10000</f>
        <v>3.2957000000000001</v>
      </c>
      <c r="E53" s="6">
        <f>+'[1]CONSUMO EN ARGENTINA POR COLOR'!H363/10000</f>
        <v>3.9805999999999999</v>
      </c>
      <c r="F53" s="6">
        <f>+'[1]CONSUMO EN ARGENTINA POR COLOR'!H375/10000</f>
        <v>3.5640999999999998</v>
      </c>
      <c r="G53" s="6">
        <f>+'[1]CONSUMO EN ARGENTINA POR COLOR'!H387/10000</f>
        <v>4.3197999999999999</v>
      </c>
      <c r="H53" s="67">
        <f>+'[1]CONSUMO EN ARGENTINA POR COLOR'!H399/10000</f>
        <v>3.5663999999999998</v>
      </c>
      <c r="I53" s="37">
        <f>+'[1]CONSUMO EN ARGENTINA POR COLOR'!H411/10000</f>
        <v>3.3496999999999999</v>
      </c>
      <c r="J53" s="7">
        <f t="shared" ref="J53" si="114">+I53/H53-1</f>
        <v>-6.076155226558988E-2</v>
      </c>
      <c r="K53" s="2"/>
      <c r="L53" s="42" t="s">
        <v>8</v>
      </c>
      <c r="M53" s="6">
        <f>+SUM('[1]CONSUMO EN ARGENTINA POR COLOR'!H316:H327)/10000</f>
        <v>44.471057999999999</v>
      </c>
      <c r="N53" s="6">
        <f t="shared" ref="N53:S53" si="115">+SUM(C43:C53)+SUM(B54)</f>
        <v>39.317999999999998</v>
      </c>
      <c r="O53" s="6">
        <f t="shared" si="115"/>
        <v>31.293799999999997</v>
      </c>
      <c r="P53" s="6">
        <f t="shared" si="115"/>
        <v>27.416699999999999</v>
      </c>
      <c r="Q53" s="6">
        <f t="shared" si="115"/>
        <v>25.599299999999999</v>
      </c>
      <c r="R53" s="6">
        <f t="shared" si="115"/>
        <v>30.319900000000004</v>
      </c>
      <c r="S53" s="67">
        <f t="shared" si="115"/>
        <v>37.079700000000003</v>
      </c>
      <c r="T53" s="37">
        <f t="shared" ref="T53" si="116">+SUM(I43:I53)+SUM(H54)</f>
        <v>29.919899999999998</v>
      </c>
      <c r="U53" s="78">
        <f t="shared" si="90"/>
        <v>-0.19309217712117421</v>
      </c>
      <c r="V53" s="7">
        <f t="shared" si="91"/>
        <v>-8.9390438445468012E-3</v>
      </c>
    </row>
    <row r="54" spans="1:22" x14ac:dyDescent="0.25">
      <c r="A54" s="42" t="s">
        <v>9</v>
      </c>
      <c r="B54" s="199">
        <f>+'[1]CONSUMO EN ARGENTINA POR COLOR'!H328/10000</f>
        <v>3.9777999999999998</v>
      </c>
      <c r="C54" s="6">
        <f>+'[1]CONSUMO EN ARGENTINA POR COLOR'!H340/10000</f>
        <v>2.8176000000000001</v>
      </c>
      <c r="D54" s="6">
        <f>+'[1]CONSUMO EN ARGENTINA POR COLOR'!H352/10000</f>
        <v>2.4367999999999999</v>
      </c>
      <c r="E54" s="6">
        <f>+'[1]CONSUMO EN ARGENTINA POR COLOR'!H364/10000</f>
        <v>3.0889000000000002</v>
      </c>
      <c r="F54" s="6">
        <f>+'[1]CONSUMO EN ARGENTINA POR COLOR'!H376/10000</f>
        <v>2.5057999999999998</v>
      </c>
      <c r="G54" s="6">
        <f>+'[1]CONSUMO EN ARGENTINA POR COLOR'!H388/10000</f>
        <v>3.9758</v>
      </c>
      <c r="H54" s="67">
        <f>+'[1]CONSUMO EN ARGENTINA POR COLOR'!H400/10000</f>
        <v>2.7307000000000001</v>
      </c>
      <c r="I54" s="37"/>
      <c r="J54" s="7"/>
      <c r="K54" s="2"/>
      <c r="L54" s="42" t="s">
        <v>9</v>
      </c>
      <c r="M54" s="6">
        <f>+SUM('[1]CONSUMO EN ARGENTINA POR COLOR'!H317:H328)/10000</f>
        <v>43.532162</v>
      </c>
      <c r="N54" s="6">
        <f t="shared" ref="N54:S54" si="117">+SUM(C43:C54)</f>
        <v>38.157799999999995</v>
      </c>
      <c r="O54" s="6">
        <f t="shared" si="117"/>
        <v>30.912999999999997</v>
      </c>
      <c r="P54" s="6">
        <f t="shared" si="117"/>
        <v>28.068799999999996</v>
      </c>
      <c r="Q54" s="6">
        <f t="shared" si="117"/>
        <v>25.016200000000001</v>
      </c>
      <c r="R54" s="6">
        <f t="shared" si="117"/>
        <v>31.789900000000003</v>
      </c>
      <c r="S54" s="67">
        <f t="shared" si="117"/>
        <v>35.834600000000002</v>
      </c>
      <c r="T54" s="37"/>
      <c r="U54" s="78"/>
      <c r="V54" s="7"/>
    </row>
    <row r="55" spans="1:22" ht="25.5" x14ac:dyDescent="0.25">
      <c r="A55" s="53" t="s">
        <v>13</v>
      </c>
      <c r="B55" s="200">
        <f>SUM(B43:B54)</f>
        <v>43.532162</v>
      </c>
      <c r="C55" s="54">
        <f t="shared" ref="C55:H55" si="118">SUM(C43:C54)</f>
        <v>38.157799999999995</v>
      </c>
      <c r="D55" s="54">
        <f t="shared" si="118"/>
        <v>30.912999999999997</v>
      </c>
      <c r="E55" s="54">
        <f t="shared" si="118"/>
        <v>28.068799999999996</v>
      </c>
      <c r="F55" s="54">
        <f t="shared" si="118"/>
        <v>25.016200000000001</v>
      </c>
      <c r="G55" s="54">
        <f t="shared" si="118"/>
        <v>31.789900000000003</v>
      </c>
      <c r="H55" s="191">
        <f t="shared" si="118"/>
        <v>35.834600000000002</v>
      </c>
      <c r="I55" s="191"/>
      <c r="J55" s="56"/>
      <c r="K55" s="3"/>
      <c r="L55" s="43" t="s">
        <v>14</v>
      </c>
      <c r="M55" s="46">
        <f>+AVERAGE(M43:M54)</f>
        <v>45.108136916666666</v>
      </c>
      <c r="N55" s="46">
        <f>+AVERAGE(N43:N54)</f>
        <v>41.274543666666666</v>
      </c>
      <c r="O55" s="46">
        <f t="shared" ref="O55:T55" si="119">+AVERAGE(O43:O54)</f>
        <v>34.91811666666667</v>
      </c>
      <c r="P55" s="46">
        <f t="shared" si="119"/>
        <v>28.108450000000001</v>
      </c>
      <c r="Q55" s="46">
        <f t="shared" si="119"/>
        <v>26.960941666666667</v>
      </c>
      <c r="R55" s="46">
        <f t="shared" si="119"/>
        <v>28.350075000000004</v>
      </c>
      <c r="S55" s="237">
        <f t="shared" si="119"/>
        <v>34.395216666666663</v>
      </c>
      <c r="T55" s="203">
        <f t="shared" si="119"/>
        <v>32.7059</v>
      </c>
      <c r="U55" s="79">
        <f>+S55/R55-1</f>
        <v>0.21323194618238772</v>
      </c>
      <c r="V55" s="75">
        <f>+POWER(S55/N55,0.2)-1</f>
        <v>-3.5808821318024431E-2</v>
      </c>
    </row>
    <row r="56" spans="1:22" ht="25.5" x14ac:dyDescent="0.25">
      <c r="A56" s="57" t="s">
        <v>15</v>
      </c>
      <c r="B56" s="201">
        <f t="shared" ref="B56:H56" si="120">+B55/B$163</f>
        <v>4.6230251965192572E-2</v>
      </c>
      <c r="C56" s="58">
        <f t="shared" si="120"/>
        <v>4.2753693825118795E-2</v>
      </c>
      <c r="D56" s="58">
        <f t="shared" si="120"/>
        <v>3.6818631111094166E-2</v>
      </c>
      <c r="E56" s="58">
        <f t="shared" si="120"/>
        <v>3.1706868258825405E-2</v>
      </c>
      <c r="F56" s="58">
        <f t="shared" si="120"/>
        <v>2.6529276035249634E-2</v>
      </c>
      <c r="G56" s="58">
        <f t="shared" si="120"/>
        <v>3.7931123354214807E-2</v>
      </c>
      <c r="H56" s="195">
        <f t="shared" si="120"/>
        <v>4.3304296713936367E-2</v>
      </c>
      <c r="I56" s="193"/>
      <c r="J56" s="59"/>
      <c r="K56" s="3"/>
      <c r="L56" s="44" t="s">
        <v>15</v>
      </c>
      <c r="M56" s="48">
        <f t="shared" ref="M56:T56" si="121">+M55/M$163</f>
        <v>4.2172385411123253E-2</v>
      </c>
      <c r="N56" s="48">
        <f t="shared" si="121"/>
        <v>4.5247228455572157E-2</v>
      </c>
      <c r="O56" s="48">
        <f t="shared" si="121"/>
        <v>4.0122875464666329E-2</v>
      </c>
      <c r="P56" s="48">
        <f t="shared" si="121"/>
        <v>3.2890520014417557E-2</v>
      </c>
      <c r="Q56" s="48">
        <f t="shared" si="121"/>
        <v>2.9348925288276085E-2</v>
      </c>
      <c r="R56" s="48">
        <f t="shared" si="121"/>
        <v>3.2084325835404041E-2</v>
      </c>
      <c r="S56" s="195">
        <f t="shared" si="121"/>
        <v>4.082610248304009E-2</v>
      </c>
      <c r="T56" s="193">
        <f t="shared" si="121"/>
        <v>4.1492215321735249E-2</v>
      </c>
      <c r="U56" s="72"/>
      <c r="V56" s="76"/>
    </row>
    <row r="57" spans="1:22" ht="26.25" thickBot="1" x14ac:dyDescent="0.3">
      <c r="A57" s="60" t="s">
        <v>12</v>
      </c>
      <c r="B57" s="202"/>
      <c r="C57" s="62">
        <f>+C55/B55-1</f>
        <v>-0.12345727280900964</v>
      </c>
      <c r="D57" s="62">
        <f t="shared" ref="D57:H57" si="122">+D55/C55-1</f>
        <v>-0.18986419552489919</v>
      </c>
      <c r="E57" s="62">
        <f t="shared" si="122"/>
        <v>-9.2006599165399661E-2</v>
      </c>
      <c r="F57" s="62">
        <f t="shared" si="122"/>
        <v>-0.10875420395599367</v>
      </c>
      <c r="G57" s="62">
        <f t="shared" si="122"/>
        <v>0.27077253939447243</v>
      </c>
      <c r="H57" s="196">
        <f t="shared" si="122"/>
        <v>0.12723223413725737</v>
      </c>
      <c r="I57" s="192"/>
      <c r="J57" s="63"/>
      <c r="K57" s="2"/>
      <c r="L57" s="45" t="s">
        <v>12</v>
      </c>
      <c r="M57" s="49"/>
      <c r="N57" s="50">
        <f>+N55/M55-1</f>
        <v>-8.4986734368617922E-2</v>
      </c>
      <c r="O57" s="50">
        <f t="shared" ref="O57:Q57" si="123">+O55/N55-1</f>
        <v>-0.15400356818804639</v>
      </c>
      <c r="P57" s="50">
        <f t="shared" si="123"/>
        <v>-0.19501815437736003</v>
      </c>
      <c r="Q57" s="50">
        <f t="shared" si="123"/>
        <v>-4.0824319140092546E-2</v>
      </c>
      <c r="R57" s="50">
        <f t="shared" ref="R57" si="124">+R55/Q55-1</f>
        <v>5.1523917469499914E-2</v>
      </c>
      <c r="S57" s="196">
        <f t="shared" ref="S57" si="125">+S55/R55-1</f>
        <v>0.21323194618238772</v>
      </c>
      <c r="T57" s="192">
        <f t="shared" ref="T57" si="126">+T55/S55-1</f>
        <v>-4.9114872077657967E-2</v>
      </c>
      <c r="U57" s="73"/>
      <c r="V57" s="52"/>
    </row>
    <row r="58" spans="1:22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2" ht="15.75" thickBot="1" x14ac:dyDescent="0.3">
      <c r="A59" s="274" t="s">
        <v>249</v>
      </c>
      <c r="B59" s="275"/>
      <c r="C59" s="275"/>
      <c r="D59" s="275"/>
      <c r="E59" s="275"/>
      <c r="F59" s="275"/>
      <c r="G59" s="275"/>
      <c r="H59" s="275"/>
      <c r="I59" s="275"/>
      <c r="J59" s="276"/>
      <c r="K59" s="2"/>
      <c r="L59" s="274" t="s">
        <v>250</v>
      </c>
      <c r="M59" s="275"/>
      <c r="N59" s="275"/>
      <c r="O59" s="275"/>
      <c r="P59" s="275"/>
      <c r="Q59" s="275"/>
      <c r="R59" s="275"/>
      <c r="S59" s="275"/>
      <c r="T59" s="275"/>
      <c r="U59" s="275"/>
      <c r="V59" s="276"/>
    </row>
    <row r="60" spans="1:22" ht="38.25" x14ac:dyDescent="0.25">
      <c r="A60" s="38"/>
      <c r="B60" s="197">
        <v>2016</v>
      </c>
      <c r="C60" s="39">
        <f>+B60+1</f>
        <v>2017</v>
      </c>
      <c r="D60" s="39">
        <f t="shared" ref="D60:G60" si="127">+C60+1</f>
        <v>2018</v>
      </c>
      <c r="E60" s="39">
        <f t="shared" si="127"/>
        <v>2019</v>
      </c>
      <c r="F60" s="39">
        <f t="shared" si="127"/>
        <v>2020</v>
      </c>
      <c r="G60" s="39">
        <f t="shared" si="127"/>
        <v>2021</v>
      </c>
      <c r="H60" s="198">
        <f>+H42</f>
        <v>2022</v>
      </c>
      <c r="I60" s="40">
        <v>2023</v>
      </c>
      <c r="J60" s="41" t="s">
        <v>16</v>
      </c>
      <c r="K60" s="2"/>
      <c r="L60" s="65"/>
      <c r="M60" s="64">
        <v>2016</v>
      </c>
      <c r="N60" s="64">
        <f>+M60+1</f>
        <v>2017</v>
      </c>
      <c r="O60" s="64">
        <f t="shared" ref="O60:Q60" si="128">+N60+1</f>
        <v>2018</v>
      </c>
      <c r="P60" s="64">
        <f t="shared" si="128"/>
        <v>2019</v>
      </c>
      <c r="Q60" s="64">
        <f t="shared" si="128"/>
        <v>2020</v>
      </c>
      <c r="R60" s="64">
        <f t="shared" ref="R60" si="129">+Q60+1</f>
        <v>2021</v>
      </c>
      <c r="S60" s="198">
        <v>2022</v>
      </c>
      <c r="T60" s="40">
        <v>2023</v>
      </c>
      <c r="U60" s="77" t="s">
        <v>16</v>
      </c>
      <c r="V60" s="74" t="s">
        <v>21</v>
      </c>
    </row>
    <row r="61" spans="1:22" x14ac:dyDescent="0.25">
      <c r="A61" s="42" t="s">
        <v>10</v>
      </c>
      <c r="B61" s="199">
        <f>+'[1]CONSUMO EN ARGENTINA POR COLOR'!K317/10000</f>
        <v>14.6005</v>
      </c>
      <c r="C61" s="6">
        <f>+'[1]CONSUMO EN ARGENTINA POR COLOR'!K329/10000</f>
        <v>15.3301</v>
      </c>
      <c r="D61" s="6">
        <f>+'[1]CONSUMO EN ARGENTINA POR COLOR'!K341/10000</f>
        <v>16.6891</v>
      </c>
      <c r="E61" s="6">
        <f>+'[1]CONSUMO EN ARGENTINA POR COLOR'!K353/10000</f>
        <v>15.4062</v>
      </c>
      <c r="F61" s="6">
        <f>+'[1]CONSUMO EN ARGENTINA POR COLOR'!K365/10000</f>
        <v>16.035499999999999</v>
      </c>
      <c r="G61" s="6">
        <f>+'[1]CONSUMO EN ARGENTINA POR COLOR'!K377/10000</f>
        <v>18.54</v>
      </c>
      <c r="H61" s="67">
        <f>+'[1]CONSUMO EN ARGENTINA POR COLOR'!K389/10000</f>
        <v>18.152999999999999</v>
      </c>
      <c r="I61" s="37">
        <f>+'[1]CONSUMO EN ARGENTINA POR COLOR'!K401/10000</f>
        <v>15.966900000000001</v>
      </c>
      <c r="J61" s="7">
        <f t="shared" ref="J61:J66" si="130">+I61/H61-1</f>
        <v>-0.12042637580565185</v>
      </c>
      <c r="K61" s="2"/>
      <c r="L61" s="42" t="s">
        <v>10</v>
      </c>
      <c r="M61" s="6">
        <f>+SUM('[1]CONSUMO EN ARGENTINA POR COLOR'!K306:K317)/10000</f>
        <v>239.98440499999998</v>
      </c>
      <c r="N61" s="6">
        <f t="shared" ref="N61:T61" si="131">+SUM(C61)+SUM(B62:B72)</f>
        <v>234.17456199999995</v>
      </c>
      <c r="O61" s="6">
        <f t="shared" si="131"/>
        <v>236.74299999999997</v>
      </c>
      <c r="P61" s="6">
        <f t="shared" si="131"/>
        <v>208.25040000000004</v>
      </c>
      <c r="Q61" s="6">
        <f t="shared" si="131"/>
        <v>209.70920000000001</v>
      </c>
      <c r="R61" s="6">
        <f t="shared" si="131"/>
        <v>206.87150000000003</v>
      </c>
      <c r="S61" s="67">
        <f t="shared" si="131"/>
        <v>217.61579999999998</v>
      </c>
      <c r="T61" s="37">
        <f t="shared" si="131"/>
        <v>228.85720000000003</v>
      </c>
      <c r="U61" s="78">
        <f t="shared" ref="U61:U71" si="132">+T61/S61-1</f>
        <v>5.1657094751392352E-2</v>
      </c>
      <c r="V61" s="7">
        <f t="shared" ref="V61:V71" si="133">+POWER(T61/O61,0.2)-1</f>
        <v>-6.7524860772495421E-3</v>
      </c>
    </row>
    <row r="62" spans="1:22" x14ac:dyDescent="0.25">
      <c r="A62" s="42" t="s">
        <v>11</v>
      </c>
      <c r="B62" s="199">
        <f>+'[1]CONSUMO EN ARGENTINA POR COLOR'!K318/10000</f>
        <v>17.201899999999998</v>
      </c>
      <c r="C62" s="6">
        <f>+'[1]CONSUMO EN ARGENTINA POR COLOR'!K330/10000</f>
        <v>13.5639</v>
      </c>
      <c r="D62" s="6">
        <f>+'[1]CONSUMO EN ARGENTINA POR COLOR'!K342/10000</f>
        <v>15.1774</v>
      </c>
      <c r="E62" s="6">
        <f>+'[1]CONSUMO EN ARGENTINA POR COLOR'!K354/10000</f>
        <v>14.770799999999999</v>
      </c>
      <c r="F62" s="6">
        <f>+'[1]CONSUMO EN ARGENTINA POR COLOR'!K366/10000</f>
        <v>13.878299999999999</v>
      </c>
      <c r="G62" s="6">
        <f>+'[1]CONSUMO EN ARGENTINA POR COLOR'!K378/10000</f>
        <v>16.034400000000002</v>
      </c>
      <c r="H62" s="67">
        <f>+'[1]CONSUMO EN ARGENTINA POR COLOR'!K390/10000</f>
        <v>18.430099999999999</v>
      </c>
      <c r="I62" s="37">
        <f>+'[1]CONSUMO EN ARGENTINA POR COLOR'!K402/10000</f>
        <v>14.291</v>
      </c>
      <c r="J62" s="7">
        <f t="shared" si="130"/>
        <v>-0.22458369732122996</v>
      </c>
      <c r="K62" s="2"/>
      <c r="L62" s="42" t="s">
        <v>11</v>
      </c>
      <c r="M62" s="6">
        <f>+SUM('[1]CONSUMO EN ARGENTINA POR COLOR'!K307:K318)/10000</f>
        <v>241.13978899999998</v>
      </c>
      <c r="N62" s="6">
        <f t="shared" ref="N62:S62" si="134">+SUM(C61:C62)+SUM(B63:B72)</f>
        <v>230.53656199999998</v>
      </c>
      <c r="O62" s="6">
        <f t="shared" si="134"/>
        <v>238.35649999999998</v>
      </c>
      <c r="P62" s="6">
        <f t="shared" si="134"/>
        <v>207.84380000000002</v>
      </c>
      <c r="Q62" s="6">
        <f t="shared" si="134"/>
        <v>208.81670000000003</v>
      </c>
      <c r="R62" s="6">
        <f t="shared" si="134"/>
        <v>209.02760000000004</v>
      </c>
      <c r="S62" s="67">
        <f t="shared" si="134"/>
        <v>220.01149999999998</v>
      </c>
      <c r="T62" s="37">
        <f t="shared" ref="T62" si="135">+SUM(I61:I62)+SUM(H63:H72)</f>
        <v>224.71810000000005</v>
      </c>
      <c r="U62" s="78">
        <f t="shared" si="132"/>
        <v>2.1392518118371395E-2</v>
      </c>
      <c r="V62" s="7">
        <f t="shared" si="133"/>
        <v>-1.1714983760690467E-2</v>
      </c>
    </row>
    <row r="63" spans="1:22" x14ac:dyDescent="0.25">
      <c r="A63" s="42" t="s">
        <v>0</v>
      </c>
      <c r="B63" s="199">
        <f>+'[1]CONSUMO EN ARGENTINA POR COLOR'!K319/10000</f>
        <v>19.654761999999998</v>
      </c>
      <c r="C63" s="6">
        <f>+'[1]CONSUMO EN ARGENTINA POR COLOR'!K331/10000</f>
        <v>19.466200000000001</v>
      </c>
      <c r="D63" s="6">
        <f>+'[1]CONSUMO EN ARGENTINA POR COLOR'!K343/10000</f>
        <v>19.5869</v>
      </c>
      <c r="E63" s="6">
        <f>+'[1]CONSUMO EN ARGENTINA POR COLOR'!K355/10000</f>
        <v>15.9079</v>
      </c>
      <c r="F63" s="6">
        <f>+'[1]CONSUMO EN ARGENTINA POR COLOR'!K367/10000</f>
        <v>13.873699999999999</v>
      </c>
      <c r="G63" s="6">
        <f>+'[1]CONSUMO EN ARGENTINA POR COLOR'!K379/10000</f>
        <v>14.1457</v>
      </c>
      <c r="H63" s="67">
        <f>+'[1]CONSUMO EN ARGENTINA POR COLOR'!K391/10000</f>
        <v>22.128799999999998</v>
      </c>
      <c r="I63" s="37">
        <f>+'[1]CONSUMO EN ARGENTINA POR COLOR'!K403/10000</f>
        <v>16.464500000000001</v>
      </c>
      <c r="J63" s="7">
        <f t="shared" si="130"/>
        <v>-0.25596959618235049</v>
      </c>
      <c r="K63" s="2"/>
      <c r="L63" s="42" t="s">
        <v>0</v>
      </c>
      <c r="M63" s="6">
        <f>+SUM('[1]CONSUMO EN ARGENTINA POR COLOR'!K308:K319)/10000</f>
        <v>242.119665</v>
      </c>
      <c r="N63" s="6">
        <f t="shared" ref="N63:S63" si="136">+SUM(C61:C63)+SUM(B64:B72)</f>
        <v>230.34799999999998</v>
      </c>
      <c r="O63" s="6">
        <f t="shared" si="136"/>
        <v>238.47719999999998</v>
      </c>
      <c r="P63" s="6">
        <f t="shared" si="136"/>
        <v>204.16480000000001</v>
      </c>
      <c r="Q63" s="6">
        <f t="shared" si="136"/>
        <v>206.78250000000003</v>
      </c>
      <c r="R63" s="6">
        <f t="shared" si="136"/>
        <v>209.2996</v>
      </c>
      <c r="S63" s="67">
        <f t="shared" si="136"/>
        <v>227.99459999999999</v>
      </c>
      <c r="T63" s="67">
        <f t="shared" ref="T63" si="137">+SUM(I61:I63)+SUM(H64:H72)</f>
        <v>219.05380000000002</v>
      </c>
      <c r="U63" s="78">
        <f t="shared" si="132"/>
        <v>-3.921496386317902E-2</v>
      </c>
      <c r="V63" s="7">
        <f t="shared" si="133"/>
        <v>-1.6847731800444965E-2</v>
      </c>
    </row>
    <row r="64" spans="1:22" x14ac:dyDescent="0.25">
      <c r="A64" s="42" t="s">
        <v>1</v>
      </c>
      <c r="B64" s="199">
        <f>+'[1]CONSUMO EN ARGENTINA POR COLOR'!K320/10000</f>
        <v>20.888500000000001</v>
      </c>
      <c r="C64" s="6">
        <f>+'[1]CONSUMO EN ARGENTINA POR COLOR'!K332/10000</f>
        <v>20.062799999999999</v>
      </c>
      <c r="D64" s="6">
        <f>+'[1]CONSUMO EN ARGENTINA POR COLOR'!K344/10000</f>
        <v>17.106400000000001</v>
      </c>
      <c r="E64" s="6">
        <f>+'[1]CONSUMO EN ARGENTINA POR COLOR'!K356/10000</f>
        <v>15.8171</v>
      </c>
      <c r="F64" s="6">
        <f>+'[1]CONSUMO EN ARGENTINA POR COLOR'!K368/10000</f>
        <v>14.457700000000001</v>
      </c>
      <c r="G64" s="6">
        <f>+'[1]CONSUMO EN ARGENTINA POR COLOR'!K380/10000</f>
        <v>18.8245</v>
      </c>
      <c r="H64" s="67">
        <f>+'[1]CONSUMO EN ARGENTINA POR COLOR'!K392/10000</f>
        <v>19.408300000000001</v>
      </c>
      <c r="I64" s="37">
        <f>+'[1]CONSUMO EN ARGENTINA POR COLOR'!K404/10000</f>
        <v>19.969000000000001</v>
      </c>
      <c r="J64" s="7">
        <f t="shared" si="130"/>
        <v>2.8889701828599179E-2</v>
      </c>
      <c r="K64" s="2"/>
      <c r="L64" s="42" t="s">
        <v>1</v>
      </c>
      <c r="M64" s="6">
        <f>+SUM('[1]CONSUMO EN ARGENTINA POR COLOR'!K309:K320)/10000</f>
        <v>242.534254</v>
      </c>
      <c r="N64" s="6">
        <f t="shared" ref="N64:S64" si="138">+SUM(C61:C64)+SUM(B65:B72)</f>
        <v>229.52229999999997</v>
      </c>
      <c r="O64" s="6">
        <f t="shared" si="138"/>
        <v>235.52080000000001</v>
      </c>
      <c r="P64" s="6">
        <f t="shared" si="138"/>
        <v>202.87549999999999</v>
      </c>
      <c r="Q64" s="6">
        <f t="shared" si="138"/>
        <v>205.42309999999998</v>
      </c>
      <c r="R64" s="6">
        <f t="shared" si="138"/>
        <v>213.66640000000001</v>
      </c>
      <c r="S64" s="67">
        <f t="shared" si="138"/>
        <v>228.57839999999999</v>
      </c>
      <c r="T64" s="37">
        <f t="shared" ref="T64" si="139">+SUM(I61:I64)+SUM(H65:H72)</f>
        <v>219.61449999999996</v>
      </c>
      <c r="U64" s="78">
        <f t="shared" si="132"/>
        <v>-3.9215866416074441E-2</v>
      </c>
      <c r="V64" s="7">
        <f t="shared" si="133"/>
        <v>-1.3887761921166253E-2</v>
      </c>
    </row>
    <row r="65" spans="1:22" x14ac:dyDescent="0.25">
      <c r="A65" s="42" t="s">
        <v>2</v>
      </c>
      <c r="B65" s="199">
        <f>+'[1]CONSUMO EN ARGENTINA POR COLOR'!K321/10000</f>
        <v>19.275700000000001</v>
      </c>
      <c r="C65" s="6">
        <f>+'[1]CONSUMO EN ARGENTINA POR COLOR'!K333/10000</f>
        <v>24.112100000000002</v>
      </c>
      <c r="D65" s="6">
        <f>+'[1]CONSUMO EN ARGENTINA POR COLOR'!K345/10000</f>
        <v>15.4651</v>
      </c>
      <c r="E65" s="6">
        <f>+'[1]CONSUMO EN ARGENTINA POR COLOR'!K357/10000</f>
        <v>19.655999999999999</v>
      </c>
      <c r="F65" s="6">
        <f>+'[1]CONSUMO EN ARGENTINA POR COLOR'!K369/10000</f>
        <v>14.8873</v>
      </c>
      <c r="G65" s="6">
        <f>+'[1]CONSUMO EN ARGENTINA POR COLOR'!K381/10000</f>
        <v>16.323699999999999</v>
      </c>
      <c r="H65" s="67">
        <f>+'[1]CONSUMO EN ARGENTINA POR COLOR'!K393/10000</f>
        <v>19.043800000000001</v>
      </c>
      <c r="I65" s="37">
        <f>+'[1]CONSUMO EN ARGENTINA POR COLOR'!K405/10000</f>
        <v>19.7683</v>
      </c>
      <c r="J65" s="7">
        <f t="shared" si="130"/>
        <v>3.8043877797498293E-2</v>
      </c>
      <c r="K65" s="2"/>
      <c r="L65" s="42" t="s">
        <v>2</v>
      </c>
      <c r="M65" s="6">
        <f>+SUM('[1]CONSUMO EN ARGENTINA POR COLOR'!K310:K321)/10000</f>
        <v>241.38938599999997</v>
      </c>
      <c r="N65" s="6">
        <f t="shared" ref="N65:S65" si="140">+SUM(C61:C65)+SUM(B66:B72)</f>
        <v>234.3587</v>
      </c>
      <c r="O65" s="6">
        <f t="shared" si="140"/>
        <v>226.87379999999999</v>
      </c>
      <c r="P65" s="6">
        <f t="shared" si="140"/>
        <v>207.06640000000002</v>
      </c>
      <c r="Q65" s="6">
        <f t="shared" si="140"/>
        <v>200.65439999999998</v>
      </c>
      <c r="R65" s="6">
        <f t="shared" si="140"/>
        <v>215.1028</v>
      </c>
      <c r="S65" s="67">
        <f t="shared" si="140"/>
        <v>231.29849999999999</v>
      </c>
      <c r="T65" s="37">
        <f t="shared" ref="T65" si="141">+SUM(I61:I65)+SUM(H66:H72)</f>
        <v>220.339</v>
      </c>
      <c r="U65" s="78">
        <f t="shared" si="132"/>
        <v>-4.738249491458002E-2</v>
      </c>
      <c r="V65" s="7">
        <f t="shared" si="133"/>
        <v>-5.8282785590076935E-3</v>
      </c>
    </row>
    <row r="66" spans="1:22" x14ac:dyDescent="0.25">
      <c r="A66" s="42" t="s">
        <v>3</v>
      </c>
      <c r="B66" s="199">
        <f>+'[1]CONSUMO EN ARGENTINA POR COLOR'!K322/10000</f>
        <v>17.054300000000001</v>
      </c>
      <c r="C66" s="6">
        <f>+'[1]CONSUMO EN ARGENTINA POR COLOR'!K334/10000</f>
        <v>19.036999999999999</v>
      </c>
      <c r="D66" s="6">
        <f>+'[1]CONSUMO EN ARGENTINA POR COLOR'!K346/10000</f>
        <v>17.569600000000001</v>
      </c>
      <c r="E66" s="6">
        <f>+'[1]CONSUMO EN ARGENTINA POR COLOR'!K358/10000</f>
        <v>16.027100000000001</v>
      </c>
      <c r="F66" s="6">
        <f>+'[1]CONSUMO EN ARGENTINA POR COLOR'!K370/10000</f>
        <v>16.969200000000001</v>
      </c>
      <c r="G66" s="6">
        <f>+'[1]CONSUMO EN ARGENTINA POR COLOR'!K382/10000</f>
        <v>16.997800000000002</v>
      </c>
      <c r="H66" s="67">
        <f>+'[1]CONSUMO EN ARGENTINA POR COLOR'!K394/10000</f>
        <v>16.331399999999999</v>
      </c>
      <c r="I66" s="37">
        <f>+'[1]CONSUMO EN ARGENTINA POR COLOR'!K406/10000</f>
        <v>13.656499999999999</v>
      </c>
      <c r="J66" s="7">
        <f t="shared" si="130"/>
        <v>-0.16378877499785682</v>
      </c>
      <c r="K66" s="2"/>
      <c r="L66" s="42" t="s">
        <v>3</v>
      </c>
      <c r="M66" s="6">
        <f>+SUM('[1]CONSUMO EN ARGENTINA POR COLOR'!K311:K322)/10000</f>
        <v>236.02750600000002</v>
      </c>
      <c r="N66" s="6">
        <f t="shared" ref="N66:S66" si="142">+SUM(C61:C66)+SUM(B67:B72)</f>
        <v>236.34139999999999</v>
      </c>
      <c r="O66" s="6">
        <f t="shared" si="142"/>
        <v>225.40640000000002</v>
      </c>
      <c r="P66" s="6">
        <f t="shared" si="142"/>
        <v>205.52390000000003</v>
      </c>
      <c r="Q66" s="6">
        <f t="shared" si="142"/>
        <v>201.59649999999999</v>
      </c>
      <c r="R66" s="6">
        <f t="shared" si="142"/>
        <v>215.13139999999999</v>
      </c>
      <c r="S66" s="67">
        <f t="shared" si="142"/>
        <v>230.63209999999998</v>
      </c>
      <c r="T66" s="37">
        <f t="shared" ref="T66" si="143">+SUM(I61:I66)+SUM(H67:H72)</f>
        <v>217.66410000000002</v>
      </c>
      <c r="U66" s="78">
        <f t="shared" si="132"/>
        <v>-5.6228079265635444E-2</v>
      </c>
      <c r="V66" s="7">
        <f t="shared" si="133"/>
        <v>-6.9660133331914675E-3</v>
      </c>
    </row>
    <row r="67" spans="1:22" x14ac:dyDescent="0.25">
      <c r="A67" s="42" t="s">
        <v>4</v>
      </c>
      <c r="B67" s="199">
        <f>+'[1]CONSUMO EN ARGENTINA POR COLOR'!K323/10000</f>
        <v>19.009499999999999</v>
      </c>
      <c r="C67" s="6">
        <f>+'[1]CONSUMO EN ARGENTINA POR COLOR'!K335/10000</f>
        <v>20.801400000000001</v>
      </c>
      <c r="D67" s="6">
        <f>+'[1]CONSUMO EN ARGENTINA POR COLOR'!K347/10000</f>
        <v>19.250800000000002</v>
      </c>
      <c r="E67" s="6">
        <f>+'[1]CONSUMO EN ARGENTINA POR COLOR'!K359/10000</f>
        <v>19.047000000000001</v>
      </c>
      <c r="F67" s="6">
        <f>+'[1]CONSUMO EN ARGENTINA POR COLOR'!K371/10000</f>
        <v>18.059999999999999</v>
      </c>
      <c r="G67" s="6">
        <f>+'[1]CONSUMO EN ARGENTINA POR COLOR'!K383/10000</f>
        <v>19.857199999999999</v>
      </c>
      <c r="H67" s="67">
        <f>+'[1]CONSUMO EN ARGENTINA POR COLOR'!K395/10000</f>
        <v>19.139700000000001</v>
      </c>
      <c r="I67" s="37">
        <f>+'[1]CONSUMO EN ARGENTINA POR COLOR'!K407/10000</f>
        <v>14.5793</v>
      </c>
      <c r="J67" s="7">
        <f t="shared" ref="J67" si="144">+I67/H67-1</f>
        <v>-0.23826914737430582</v>
      </c>
      <c r="K67" s="2"/>
      <c r="L67" s="42" t="s">
        <v>4</v>
      </c>
      <c r="M67" s="6">
        <f>+SUM('[1]CONSUMO EN ARGENTINA POR COLOR'!K312:K323)/10000</f>
        <v>234.35734399999998</v>
      </c>
      <c r="N67" s="6">
        <f t="shared" ref="N67:S67" si="145">+SUM(C61:C67)+SUM(B68:B72)</f>
        <v>238.13329999999999</v>
      </c>
      <c r="O67" s="6">
        <f t="shared" si="145"/>
        <v>223.85580000000002</v>
      </c>
      <c r="P67" s="6">
        <f t="shared" si="145"/>
        <v>205.32010000000002</v>
      </c>
      <c r="Q67" s="6">
        <f t="shared" si="145"/>
        <v>200.6095</v>
      </c>
      <c r="R67" s="6">
        <f t="shared" si="145"/>
        <v>216.92859999999999</v>
      </c>
      <c r="S67" s="67">
        <f t="shared" si="145"/>
        <v>229.91460000000001</v>
      </c>
      <c r="T67" s="37">
        <f t="shared" ref="T67" si="146">+SUM(I61:I67)+SUM(H68:H72)</f>
        <v>213.1037</v>
      </c>
      <c r="U67" s="78">
        <f t="shared" si="132"/>
        <v>-7.3118018603429258E-2</v>
      </c>
      <c r="V67" s="7">
        <f t="shared" si="133"/>
        <v>-9.7963387466795115E-3</v>
      </c>
    </row>
    <row r="68" spans="1:22" x14ac:dyDescent="0.25">
      <c r="A68" s="42" t="s">
        <v>5</v>
      </c>
      <c r="B68" s="199">
        <f>+'[1]CONSUMO EN ARGENTINA POR COLOR'!K324/10000</f>
        <v>21.418299999999999</v>
      </c>
      <c r="C68" s="6">
        <f>+'[1]CONSUMO EN ARGENTINA POR COLOR'!K336/10000</f>
        <v>21.281700000000001</v>
      </c>
      <c r="D68" s="6">
        <f>+'[1]CONSUMO EN ARGENTINA POR COLOR'!K348/10000</f>
        <v>18.7835</v>
      </c>
      <c r="E68" s="6">
        <f>+'[1]CONSUMO EN ARGENTINA POR COLOR'!K360/10000</f>
        <v>19.191099999999999</v>
      </c>
      <c r="F68" s="6">
        <f>+'[1]CONSUMO EN ARGENTINA POR COLOR'!K372/10000</f>
        <v>16.5974</v>
      </c>
      <c r="G68" s="6">
        <f>+'[1]CONSUMO EN ARGENTINA POR COLOR'!K384/10000</f>
        <v>18.089400000000001</v>
      </c>
      <c r="H68" s="67">
        <f>+'[1]CONSUMO EN ARGENTINA POR COLOR'!K396/10000</f>
        <v>22.1204</v>
      </c>
      <c r="I68" s="37">
        <f>+'[1]CONSUMO EN ARGENTINA POR COLOR'!K408/10000</f>
        <v>16.563700000000001</v>
      </c>
      <c r="J68" s="7">
        <f t="shared" ref="J68" si="147">+I68/H68-1</f>
        <v>-0.25120250990036341</v>
      </c>
      <c r="K68" s="2"/>
      <c r="L68" s="42" t="s">
        <v>5</v>
      </c>
      <c r="M68" s="6">
        <f>+SUM('[1]CONSUMO EN ARGENTINA POR COLOR'!K313:K324)/10000</f>
        <v>235.15884399999999</v>
      </c>
      <c r="N68" s="6">
        <f t="shared" ref="N68:S68" si="148">+SUM(C61:C68)+SUM(B69:B72)</f>
        <v>237.9967</v>
      </c>
      <c r="O68" s="6">
        <f t="shared" si="148"/>
        <v>221.35760000000002</v>
      </c>
      <c r="P68" s="6">
        <f t="shared" si="148"/>
        <v>205.7277</v>
      </c>
      <c r="Q68" s="6">
        <f t="shared" si="148"/>
        <v>198.01579999999998</v>
      </c>
      <c r="R68" s="6">
        <f t="shared" si="148"/>
        <v>218.42060000000001</v>
      </c>
      <c r="S68" s="67">
        <f t="shared" si="148"/>
        <v>233.94559999999998</v>
      </c>
      <c r="T68" s="37">
        <f t="shared" ref="T68" si="149">+SUM(I61:I68)+SUM(H69:H72)</f>
        <v>207.547</v>
      </c>
      <c r="U68" s="78">
        <f t="shared" si="132"/>
        <v>-0.11284076298079548</v>
      </c>
      <c r="V68" s="7">
        <f t="shared" si="133"/>
        <v>-1.2801686955805636E-2</v>
      </c>
    </row>
    <row r="69" spans="1:22" x14ac:dyDescent="0.25">
      <c r="A69" s="42" t="s">
        <v>6</v>
      </c>
      <c r="B69" s="199">
        <f>+'[1]CONSUMO EN ARGENTINA POR COLOR'!K325/10000</f>
        <v>22.254899999999999</v>
      </c>
      <c r="C69" s="6">
        <f>+'[1]CONSUMO EN ARGENTINA POR COLOR'!K337/10000</f>
        <v>24.430299999999999</v>
      </c>
      <c r="D69" s="6">
        <f>+'[1]CONSUMO EN ARGENTINA POR COLOR'!K349/10000</f>
        <v>17.6066</v>
      </c>
      <c r="E69" s="6">
        <f>+'[1]CONSUMO EN ARGENTINA POR COLOR'!K361/10000</f>
        <v>17.7836</v>
      </c>
      <c r="F69" s="6">
        <f>+'[1]CONSUMO EN ARGENTINA POR COLOR'!K373/10000</f>
        <v>20.909400000000002</v>
      </c>
      <c r="G69" s="6">
        <f>+'[1]CONSUMO EN ARGENTINA POR COLOR'!K385/10000</f>
        <v>17.0336</v>
      </c>
      <c r="H69" s="67">
        <f>+'[1]CONSUMO EN ARGENTINA POR COLOR'!K397/10000</f>
        <v>21.788</v>
      </c>
      <c r="I69" s="37">
        <f>+'[1]CONSUMO EN ARGENTINA POR COLOR'!K409/10000</f>
        <v>18.775500000000001</v>
      </c>
      <c r="J69" s="7">
        <f t="shared" ref="J69" si="150">+I69/H69-1</f>
        <v>-0.13826418211859737</v>
      </c>
      <c r="K69" s="2"/>
      <c r="L69" s="42" t="s">
        <v>6</v>
      </c>
      <c r="M69" s="6">
        <f>+SUM('[1]CONSUMO EN ARGENTINA POR COLOR'!K314:K325)/10000</f>
        <v>235.90588300000002</v>
      </c>
      <c r="N69" s="6">
        <f t="shared" ref="N69:S69" si="151">+SUM(C61:C69)+SUM(B70:B72)</f>
        <v>240.1721</v>
      </c>
      <c r="O69" s="6">
        <f t="shared" si="151"/>
        <v>214.53390000000002</v>
      </c>
      <c r="P69" s="6">
        <f t="shared" si="151"/>
        <v>205.90469999999999</v>
      </c>
      <c r="Q69" s="6">
        <f t="shared" si="151"/>
        <v>201.14159999999998</v>
      </c>
      <c r="R69" s="6">
        <f t="shared" si="151"/>
        <v>214.54480000000001</v>
      </c>
      <c r="S69" s="67">
        <f t="shared" si="151"/>
        <v>238.7</v>
      </c>
      <c r="T69" s="37">
        <f t="shared" ref="T69" si="152">+SUM(I61:I69)+SUM(H70:H72)</f>
        <v>204.53449999999998</v>
      </c>
      <c r="U69" s="78">
        <f t="shared" si="132"/>
        <v>-0.14313154587348142</v>
      </c>
      <c r="V69" s="7">
        <f t="shared" si="133"/>
        <v>-9.5007999692270362E-3</v>
      </c>
    </row>
    <row r="70" spans="1:22" x14ac:dyDescent="0.25">
      <c r="A70" s="42" t="s">
        <v>7</v>
      </c>
      <c r="B70" s="199">
        <f>+'[1]CONSUMO EN ARGENTINA POR COLOR'!K326/10000</f>
        <v>22.1052</v>
      </c>
      <c r="C70" s="6">
        <f>+'[1]CONSUMO EN ARGENTINA POR COLOR'!K338/10000</f>
        <v>21.5154</v>
      </c>
      <c r="D70" s="6">
        <f>+'[1]CONSUMO EN ARGENTINA POR COLOR'!K350/10000</f>
        <v>17.435600000000001</v>
      </c>
      <c r="E70" s="6">
        <f>+'[1]CONSUMO EN ARGENTINA POR COLOR'!K362/10000</f>
        <v>18.594899999999999</v>
      </c>
      <c r="F70" s="6">
        <f>+'[1]CONSUMO EN ARGENTINA POR COLOR'!K374/10000</f>
        <v>19.808499999999999</v>
      </c>
      <c r="G70" s="6">
        <f>+'[1]CONSUMO EN ARGENTINA POR COLOR'!K386/10000</f>
        <v>17.348099999999999</v>
      </c>
      <c r="H70" s="67">
        <f>+'[1]CONSUMO EN ARGENTINA POR COLOR'!K398/10000</f>
        <v>20.071300000000001</v>
      </c>
      <c r="I70" s="37">
        <f>+'[1]CONSUMO EN ARGENTINA POR COLOR'!K410/10000</f>
        <v>22.203199999999999</v>
      </c>
      <c r="J70" s="7">
        <f t="shared" ref="J70" si="153">+I70/H70-1</f>
        <v>0.10621633875234782</v>
      </c>
      <c r="K70" s="2"/>
      <c r="L70" s="42" t="s">
        <v>7</v>
      </c>
      <c r="M70" s="6">
        <f>+SUM('[1]CONSUMO EN ARGENTINA POR COLOR'!K315:K326)/10000</f>
        <v>236.013958</v>
      </c>
      <c r="N70" s="6">
        <f t="shared" ref="N70:S70" si="154">+SUM(C61:C70)+SUM(B71:B72)</f>
        <v>239.58229999999998</v>
      </c>
      <c r="O70" s="6">
        <f t="shared" si="154"/>
        <v>210.45410000000004</v>
      </c>
      <c r="P70" s="6">
        <f t="shared" si="154"/>
        <v>207.06399999999999</v>
      </c>
      <c r="Q70" s="6">
        <f t="shared" si="154"/>
        <v>202.3552</v>
      </c>
      <c r="R70" s="6">
        <f t="shared" si="154"/>
        <v>212.08440000000002</v>
      </c>
      <c r="S70" s="67">
        <f t="shared" si="154"/>
        <v>241.42320000000001</v>
      </c>
      <c r="T70" s="37">
        <f t="shared" ref="T70" si="155">+SUM(I61:I70)+SUM(H71:H72)</f>
        <v>206.66640000000001</v>
      </c>
      <c r="U70" s="78">
        <f t="shared" si="132"/>
        <v>-0.14396627995983813</v>
      </c>
      <c r="V70" s="7">
        <f t="shared" si="133"/>
        <v>-3.625746657476836E-3</v>
      </c>
    </row>
    <row r="71" spans="1:22" x14ac:dyDescent="0.25">
      <c r="A71" s="42" t="s">
        <v>8</v>
      </c>
      <c r="B71" s="199">
        <f>+'[1]CONSUMO EN ARGENTINA POR COLOR'!K327/10000</f>
        <v>21.259899999999998</v>
      </c>
      <c r="C71" s="6">
        <f>+'[1]CONSUMO EN ARGENTINA POR COLOR'!K339/10000</f>
        <v>18.856000000000002</v>
      </c>
      <c r="D71" s="6">
        <f>+'[1]CONSUMO EN ARGENTINA POR COLOR'!K351/10000</f>
        <v>17.413900000000002</v>
      </c>
      <c r="E71" s="6">
        <f>+'[1]CONSUMO EN ARGENTINA POR COLOR'!K363/10000</f>
        <v>19.0715</v>
      </c>
      <c r="F71" s="6">
        <f>+'[1]CONSUMO EN ARGENTINA POR COLOR'!K375/10000</f>
        <v>18.974599999999999</v>
      </c>
      <c r="G71" s="6">
        <f>+'[1]CONSUMO EN ARGENTINA POR COLOR'!K387/10000</f>
        <v>23.852699999999999</v>
      </c>
      <c r="H71" s="67">
        <f>+'[1]CONSUMO EN ARGENTINA POR COLOR'!K399/10000</f>
        <v>15.137</v>
      </c>
      <c r="I71" s="37">
        <f>+'[1]CONSUMO EN ARGENTINA POR COLOR'!K411/10000</f>
        <v>19.7895</v>
      </c>
      <c r="J71" s="7">
        <f t="shared" ref="J71" si="156">+I71/H71-1</f>
        <v>0.30735945035343848</v>
      </c>
      <c r="K71" s="2"/>
      <c r="L71" s="42" t="s">
        <v>8</v>
      </c>
      <c r="M71" s="6">
        <f>+SUM('[1]CONSUMO EN ARGENTINA POR COLOR'!K316:K327)/10000</f>
        <v>234.63203399999998</v>
      </c>
      <c r="N71" s="6">
        <f t="shared" ref="N71:S71" si="157">+SUM(C61:C71)+SUM(B72)</f>
        <v>237.17839999999998</v>
      </c>
      <c r="O71" s="6">
        <f t="shared" si="157"/>
        <v>209.01200000000003</v>
      </c>
      <c r="P71" s="6">
        <f t="shared" si="157"/>
        <v>208.72159999999997</v>
      </c>
      <c r="Q71" s="6">
        <f t="shared" si="157"/>
        <v>202.25830000000002</v>
      </c>
      <c r="R71" s="6">
        <f t="shared" si="157"/>
        <v>216.96250000000001</v>
      </c>
      <c r="S71" s="67">
        <f t="shared" si="157"/>
        <v>232.70750000000001</v>
      </c>
      <c r="T71" s="37">
        <f t="shared" ref="T71" si="158">+SUM(I61:I71)+SUM(H72)</f>
        <v>211.31889999999999</v>
      </c>
      <c r="U71" s="78">
        <f t="shared" si="132"/>
        <v>-9.1911949550401384E-2</v>
      </c>
      <c r="V71" s="7">
        <f t="shared" si="133"/>
        <v>2.1977515878472964E-3</v>
      </c>
    </row>
    <row r="72" spans="1:22" x14ac:dyDescent="0.25">
      <c r="A72" s="42" t="s">
        <v>9</v>
      </c>
      <c r="B72" s="199">
        <f>+'[1]CONSUMO EN ARGENTINA POR COLOR'!K328/10000</f>
        <v>18.721499999999999</v>
      </c>
      <c r="C72" s="6">
        <f>+'[1]CONSUMO EN ARGENTINA POR COLOR'!K340/10000</f>
        <v>16.927099999999999</v>
      </c>
      <c r="D72" s="6">
        <f>+'[1]CONSUMO EN ARGENTINA POR COLOR'!K352/10000</f>
        <v>17.448399999999999</v>
      </c>
      <c r="E72" s="6">
        <f>+'[1]CONSUMO EN ARGENTINA POR COLOR'!K364/10000</f>
        <v>17.806699999999999</v>
      </c>
      <c r="F72" s="6">
        <f>+'[1]CONSUMO EN ARGENTINA POR COLOR'!K376/10000</f>
        <v>19.915400000000002</v>
      </c>
      <c r="G72" s="6">
        <f>+'[1]CONSUMO EN ARGENTINA POR COLOR'!K388/10000</f>
        <v>20.9557</v>
      </c>
      <c r="H72" s="67">
        <f>+'[1]CONSUMO EN ARGENTINA POR COLOR'!K400/10000</f>
        <v>19.291499999999999</v>
      </c>
      <c r="I72" s="37"/>
      <c r="J72" s="7"/>
      <c r="K72" s="2"/>
      <c r="L72" s="42" t="s">
        <v>9</v>
      </c>
      <c r="M72" s="6">
        <f>+SUM('[1]CONSUMO EN ARGENTINA POR COLOR'!K317:K328)/10000</f>
        <v>233.444962</v>
      </c>
      <c r="N72" s="6">
        <f t="shared" ref="N72:S72" si="159">+SUM(C61:C72)</f>
        <v>235.38399999999999</v>
      </c>
      <c r="O72" s="6">
        <f t="shared" si="159"/>
        <v>209.53330000000003</v>
      </c>
      <c r="P72" s="6">
        <f t="shared" si="159"/>
        <v>209.07989999999998</v>
      </c>
      <c r="Q72" s="6">
        <f t="shared" si="159"/>
        <v>204.36700000000002</v>
      </c>
      <c r="R72" s="6">
        <f t="shared" si="159"/>
        <v>218.00280000000001</v>
      </c>
      <c r="S72" s="67">
        <f t="shared" si="159"/>
        <v>231.04329999999999</v>
      </c>
      <c r="T72" s="37"/>
      <c r="U72" s="78"/>
      <c r="V72" s="7"/>
    </row>
    <row r="73" spans="1:22" ht="25.5" x14ac:dyDescent="0.25">
      <c r="A73" s="53" t="s">
        <v>13</v>
      </c>
      <c r="B73" s="200">
        <f>SUM(B61:B72)</f>
        <v>233.44496199999998</v>
      </c>
      <c r="C73" s="54">
        <f t="shared" ref="C73:H73" si="160">SUM(C61:C72)</f>
        <v>235.38399999999999</v>
      </c>
      <c r="D73" s="54">
        <f t="shared" si="160"/>
        <v>209.53330000000003</v>
      </c>
      <c r="E73" s="54">
        <f t="shared" si="160"/>
        <v>209.07989999999998</v>
      </c>
      <c r="F73" s="54">
        <f t="shared" si="160"/>
        <v>204.36700000000002</v>
      </c>
      <c r="G73" s="54">
        <f t="shared" si="160"/>
        <v>218.00280000000001</v>
      </c>
      <c r="H73" s="191">
        <f t="shared" si="160"/>
        <v>231.04329999999999</v>
      </c>
      <c r="I73" s="191"/>
      <c r="J73" s="56"/>
      <c r="K73" s="3"/>
      <c r="L73" s="43" t="s">
        <v>14</v>
      </c>
      <c r="M73" s="46">
        <f>+AVERAGE(M61:M72)</f>
        <v>237.72566916666668</v>
      </c>
      <c r="N73" s="46">
        <f>+AVERAGE(N61:N72)</f>
        <v>235.31069366666665</v>
      </c>
      <c r="O73" s="46">
        <f t="shared" ref="O73:T73" si="161">+AVERAGE(O61:O72)</f>
        <v>224.17703333333336</v>
      </c>
      <c r="P73" s="46">
        <f t="shared" si="161"/>
        <v>206.46189999999999</v>
      </c>
      <c r="Q73" s="46">
        <f t="shared" si="161"/>
        <v>203.47748333333334</v>
      </c>
      <c r="R73" s="46">
        <f t="shared" si="161"/>
        <v>213.83691666666672</v>
      </c>
      <c r="S73" s="237">
        <f t="shared" si="161"/>
        <v>230.32209166666667</v>
      </c>
      <c r="T73" s="203">
        <f t="shared" si="161"/>
        <v>215.76519999999999</v>
      </c>
      <c r="U73" s="79">
        <f>+S73/R73-1</f>
        <v>7.7092277876870785E-2</v>
      </c>
      <c r="V73" s="75">
        <f>+POWER(S73/N73,0.2)-1</f>
        <v>-4.2764326724306079E-3</v>
      </c>
    </row>
    <row r="74" spans="1:22" ht="25.5" x14ac:dyDescent="0.25">
      <c r="A74" s="57" t="s">
        <v>15</v>
      </c>
      <c r="B74" s="201">
        <f t="shared" ref="B74:H74" si="162">+B73/B$163</f>
        <v>0.24791370144365457</v>
      </c>
      <c r="C74" s="58">
        <f t="shared" si="162"/>
        <v>0.26373468772653985</v>
      </c>
      <c r="D74" s="58">
        <f t="shared" si="162"/>
        <v>0.24956262019830586</v>
      </c>
      <c r="E74" s="58">
        <f t="shared" si="162"/>
        <v>0.23617927538293018</v>
      </c>
      <c r="F74" s="58">
        <f t="shared" si="162"/>
        <v>0.21672790253898921</v>
      </c>
      <c r="G74" s="58">
        <f t="shared" si="162"/>
        <v>0.26011692702286637</v>
      </c>
      <c r="H74" s="195">
        <f t="shared" si="162"/>
        <v>0.27920411046773264</v>
      </c>
      <c r="I74" s="193"/>
      <c r="J74" s="59"/>
      <c r="K74" s="3"/>
      <c r="L74" s="44" t="s">
        <v>15</v>
      </c>
      <c r="M74" s="48">
        <f t="shared" ref="M74:T74" si="163">+M73/M$163</f>
        <v>0.22225388205979341</v>
      </c>
      <c r="N74" s="48">
        <f t="shared" si="163"/>
        <v>0.2579594047207715</v>
      </c>
      <c r="O74" s="48">
        <f t="shared" si="163"/>
        <v>0.2575919908950326</v>
      </c>
      <c r="P74" s="48">
        <f t="shared" si="163"/>
        <v>0.24158711185300774</v>
      </c>
      <c r="Q74" s="48">
        <f t="shared" si="163"/>
        <v>0.22149988416687136</v>
      </c>
      <c r="R74" s="48">
        <f t="shared" si="163"/>
        <v>0.24200335660387054</v>
      </c>
      <c r="S74" s="195">
        <f t="shared" si="163"/>
        <v>0.27338549454768629</v>
      </c>
      <c r="T74" s="193">
        <f t="shared" si="163"/>
        <v>0.27372969822989951</v>
      </c>
      <c r="U74" s="72"/>
      <c r="V74" s="76"/>
    </row>
    <row r="75" spans="1:22" ht="26.25" thickBot="1" x14ac:dyDescent="0.3">
      <c r="A75" s="60" t="s">
        <v>12</v>
      </c>
      <c r="B75" s="202"/>
      <c r="C75" s="62">
        <f>+C73/B73-1</f>
        <v>8.3061891050790759E-3</v>
      </c>
      <c r="D75" s="62">
        <f t="shared" ref="D75:H75" si="164">+D73/C73-1</f>
        <v>-0.10982352241443749</v>
      </c>
      <c r="E75" s="62">
        <f t="shared" si="164"/>
        <v>-2.1638565325895476E-3</v>
      </c>
      <c r="F75" s="62">
        <f t="shared" si="164"/>
        <v>-2.2541143361939464E-2</v>
      </c>
      <c r="G75" s="62">
        <f t="shared" si="164"/>
        <v>6.6722122456169375E-2</v>
      </c>
      <c r="H75" s="196">
        <f t="shared" si="164"/>
        <v>5.9818039034361004E-2</v>
      </c>
      <c r="I75" s="192"/>
      <c r="J75" s="63"/>
      <c r="K75" s="2"/>
      <c r="L75" s="45" t="s">
        <v>12</v>
      </c>
      <c r="M75" s="49"/>
      <c r="N75" s="50">
        <f>+N73/M73-1</f>
        <v>-1.0158665273571788E-2</v>
      </c>
      <c r="O75" s="50">
        <f t="shared" ref="O75:Q75" si="165">+O73/N73-1</f>
        <v>-4.7314723185104657E-2</v>
      </c>
      <c r="P75" s="50">
        <f t="shared" si="165"/>
        <v>-7.9022962655556195E-2</v>
      </c>
      <c r="Q75" s="50">
        <f t="shared" si="165"/>
        <v>-1.4455047961229872E-2</v>
      </c>
      <c r="R75" s="50">
        <f t="shared" ref="R75" si="166">+R73/Q73-1</f>
        <v>5.0911939560225106E-2</v>
      </c>
      <c r="S75" s="196">
        <f t="shared" ref="S75" si="167">+S73/R73-1</f>
        <v>7.7092277876870785E-2</v>
      </c>
      <c r="T75" s="192">
        <f t="shared" ref="T75" si="168">+T73/S73-1</f>
        <v>-6.3202324889156114E-2</v>
      </c>
      <c r="U75" s="73"/>
      <c r="V75" s="52"/>
    </row>
    <row r="76" spans="1:22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2" ht="15.75" thickBot="1" x14ac:dyDescent="0.3">
      <c r="A77" s="284" t="s">
        <v>251</v>
      </c>
      <c r="B77" s="285"/>
      <c r="C77" s="285"/>
      <c r="D77" s="285"/>
      <c r="E77" s="285"/>
      <c r="F77" s="285"/>
      <c r="G77" s="285"/>
      <c r="H77" s="285"/>
      <c r="I77" s="285"/>
      <c r="J77" s="286"/>
      <c r="K77" s="2"/>
      <c r="L77" s="284" t="s">
        <v>252</v>
      </c>
      <c r="M77" s="285"/>
      <c r="N77" s="285"/>
      <c r="O77" s="285"/>
      <c r="P77" s="285"/>
      <c r="Q77" s="285"/>
      <c r="R77" s="285"/>
      <c r="S77" s="285"/>
      <c r="T77" s="285"/>
      <c r="U77" s="285"/>
      <c r="V77" s="286"/>
    </row>
    <row r="78" spans="1:22" ht="38.25" x14ac:dyDescent="0.25">
      <c r="A78" s="88"/>
      <c r="B78" s="104">
        <v>2016</v>
      </c>
      <c r="C78" s="84">
        <f>+B78+1</f>
        <v>2017</v>
      </c>
      <c r="D78" s="84">
        <f t="shared" ref="D78:G78" si="169">+C78+1</f>
        <v>2018</v>
      </c>
      <c r="E78" s="84">
        <f t="shared" si="169"/>
        <v>2019</v>
      </c>
      <c r="F78" s="84">
        <f t="shared" si="169"/>
        <v>2020</v>
      </c>
      <c r="G78" s="84">
        <f t="shared" si="169"/>
        <v>2021</v>
      </c>
      <c r="H78" s="84">
        <v>2022</v>
      </c>
      <c r="I78" s="104">
        <v>2023</v>
      </c>
      <c r="J78" s="90" t="s">
        <v>16</v>
      </c>
      <c r="K78" s="2"/>
      <c r="L78" s="88"/>
      <c r="M78" s="104">
        <v>2016</v>
      </c>
      <c r="N78" s="84">
        <f>+M78+1</f>
        <v>2017</v>
      </c>
      <c r="O78" s="84">
        <f t="shared" ref="O78:Q78" si="170">+N78+1</f>
        <v>2018</v>
      </c>
      <c r="P78" s="84">
        <f t="shared" si="170"/>
        <v>2019</v>
      </c>
      <c r="Q78" s="84">
        <f t="shared" si="170"/>
        <v>2020</v>
      </c>
      <c r="R78" s="84">
        <f t="shared" ref="R78" si="171">+Q78+1</f>
        <v>2021</v>
      </c>
      <c r="S78" s="105">
        <v>2022</v>
      </c>
      <c r="T78" s="89">
        <v>2023</v>
      </c>
      <c r="U78" s="118" t="s">
        <v>16</v>
      </c>
      <c r="V78" s="114" t="s">
        <v>21</v>
      </c>
    </row>
    <row r="79" spans="1:22" x14ac:dyDescent="0.25">
      <c r="A79" s="91" t="s">
        <v>10</v>
      </c>
      <c r="B79" s="106">
        <f>+'[1]CONSUMO EN ARGENTINA POR COLOR'!C317/10000</f>
        <v>42.8033</v>
      </c>
      <c r="C79" s="6">
        <f>+'[1]CONSUMO EN ARGENTINA POR COLOR'!C329/10000</f>
        <v>34.8887</v>
      </c>
      <c r="D79" s="6">
        <f>+'[1]CONSUMO EN ARGENTINA POR COLOR'!C341/10000</f>
        <v>34.824199999999998</v>
      </c>
      <c r="E79" s="6">
        <f>+'[1]CONSUMO EN ARGENTINA POR COLOR'!C353/10000</f>
        <v>34.807600000000001</v>
      </c>
      <c r="F79" s="6">
        <f>+'[1]CONSUMO EN ARGENTINA POR COLOR'!C365/10000</f>
        <v>42.286499999999997</v>
      </c>
      <c r="G79" s="6">
        <f>+'[1]CONSUMO EN ARGENTINA POR COLOR'!C377/10000</f>
        <v>30.4208</v>
      </c>
      <c r="H79" s="6">
        <f>+'[1]CONSUMO EN ARGENTINA POR COLOR'!C389/10000</f>
        <v>24.898700000000002</v>
      </c>
      <c r="I79" s="106">
        <f>+'[1]CONSUMO EN ARGENTINA POR COLOR'!C401/10000</f>
        <v>26.205200000000001</v>
      </c>
      <c r="J79" s="93">
        <f t="shared" ref="J79:J84" si="172">+I79/H79-1</f>
        <v>5.2472619052400304E-2</v>
      </c>
      <c r="K79" s="2"/>
      <c r="L79" s="91" t="s">
        <v>10</v>
      </c>
      <c r="M79" s="106">
        <f>+SUM('[1]CONSUMO EN ARGENTINA POR COLOR'!C306:C317)/10000</f>
        <v>586.38679500000001</v>
      </c>
      <c r="N79" s="6">
        <f>+SUM(C79)+SUM(B80:B90)</f>
        <v>521.68769999999995</v>
      </c>
      <c r="O79" s="6">
        <f t="shared" ref="O79" si="173">+SUM(D79)+SUM(C80:C90)</f>
        <v>488.91809999999998</v>
      </c>
      <c r="P79" s="6">
        <f>+SUM(E79)+SUM(D80:D90)</f>
        <v>470.95859999999993</v>
      </c>
      <c r="Q79" s="6">
        <f>+SUM(F79)+SUM(E80:E90)</f>
        <v>498.19559999999996</v>
      </c>
      <c r="R79" s="6">
        <f>+SUM(G79)+SUM(F80:F90)</f>
        <v>510.40219999999999</v>
      </c>
      <c r="S79" s="107">
        <f>+SUM(H79)+SUM(G80:G90)</f>
        <v>394.428</v>
      </c>
      <c r="T79" s="92">
        <f>+SUM(I79)+SUM(H80:H90)</f>
        <v>360.96019999999999</v>
      </c>
      <c r="U79" s="119">
        <f t="shared" ref="U79:U89" si="174">+T79/S79-1</f>
        <v>-8.4851481132171225E-2</v>
      </c>
      <c r="V79" s="115">
        <f t="shared" ref="V79:V89" si="175">+POWER(T79/O79,0.2)-1</f>
        <v>-5.8880784847664014E-2</v>
      </c>
    </row>
    <row r="80" spans="1:22" x14ac:dyDescent="0.25">
      <c r="A80" s="91" t="s">
        <v>11</v>
      </c>
      <c r="B80" s="106">
        <f>+'[1]CONSUMO EN ARGENTINA POR COLOR'!C318/10000</f>
        <v>38.200200000000002</v>
      </c>
      <c r="C80" s="6">
        <f>+'[1]CONSUMO EN ARGENTINA POR COLOR'!C330/10000</f>
        <v>34.707000000000001</v>
      </c>
      <c r="D80" s="6">
        <f>+'[1]CONSUMO EN ARGENTINA POR COLOR'!C342/10000</f>
        <v>31.557500000000001</v>
      </c>
      <c r="E80" s="6">
        <f>+'[1]CONSUMO EN ARGENTINA POR COLOR'!C354/10000</f>
        <v>34.5242</v>
      </c>
      <c r="F80" s="6">
        <f>+'[1]CONSUMO EN ARGENTINA POR COLOR'!C366/10000</f>
        <v>39.205599999999997</v>
      </c>
      <c r="G80" s="6">
        <f>+'[1]CONSUMO EN ARGENTINA POR COLOR'!C378/10000</f>
        <v>27.327200000000001</v>
      </c>
      <c r="H80" s="6">
        <f>+'[1]CONSUMO EN ARGENTINA POR COLOR'!C390/10000</f>
        <v>23.027000000000001</v>
      </c>
      <c r="I80" s="106">
        <f>+'[1]CONSUMO EN ARGENTINA POR COLOR'!C402/10000</f>
        <v>22.8477</v>
      </c>
      <c r="J80" s="93">
        <f t="shared" si="172"/>
        <v>-7.7865114865158791E-3</v>
      </c>
      <c r="K80" s="2"/>
      <c r="L80" s="91" t="s">
        <v>11</v>
      </c>
      <c r="M80" s="106">
        <f>+SUM('[1]CONSUMO EN ARGENTINA POR COLOR'!C307:C318)/10000</f>
        <v>581.25850000000014</v>
      </c>
      <c r="N80" s="6">
        <f>+SUM(C79:C80)+SUM(B81:B90)</f>
        <v>518.19449999999995</v>
      </c>
      <c r="O80" s="6">
        <f t="shared" ref="O80" si="176">+SUM(D79:D80)+SUM(C81:C90)</f>
        <v>485.76859999999999</v>
      </c>
      <c r="P80" s="6">
        <f>+SUM(E79:E80)+SUM(D81:D90)</f>
        <v>473.92529999999994</v>
      </c>
      <c r="Q80" s="6">
        <f>+SUM(F79:F80)+SUM(E81:E90)</f>
        <v>502.87700000000001</v>
      </c>
      <c r="R80" s="6">
        <f>+SUM(G79:G80)+SUM(F81:F90)</f>
        <v>498.52379999999999</v>
      </c>
      <c r="S80" s="107">
        <f>+SUM(H79:H80)+SUM(G81:G90)</f>
        <v>390.12779999999998</v>
      </c>
      <c r="T80" s="92">
        <f t="shared" ref="T80" si="177">+SUM(I79:I80)+SUM(H81:H90)</f>
        <v>360.78089999999997</v>
      </c>
      <c r="U80" s="119">
        <f t="shared" si="174"/>
        <v>-7.5223811274151675E-2</v>
      </c>
      <c r="V80" s="115">
        <f t="shared" si="175"/>
        <v>-5.7757216812224343E-2</v>
      </c>
    </row>
    <row r="81" spans="1:22" x14ac:dyDescent="0.25">
      <c r="A81" s="91" t="s">
        <v>0</v>
      </c>
      <c r="B81" s="106">
        <f>+'[1]CONSUMO EN ARGENTINA POR COLOR'!C319/10000</f>
        <v>44.208300000000001</v>
      </c>
      <c r="C81" s="6">
        <f>+'[1]CONSUMO EN ARGENTINA POR COLOR'!C331/10000</f>
        <v>39.891800000000003</v>
      </c>
      <c r="D81" s="6">
        <f>+'[1]CONSUMO EN ARGENTINA POR COLOR'!C343/10000</f>
        <v>38.870800000000003</v>
      </c>
      <c r="E81" s="6">
        <f>+'[1]CONSUMO EN ARGENTINA POR COLOR'!C355/10000</f>
        <v>39.555500000000002</v>
      </c>
      <c r="F81" s="6">
        <f>+'[1]CONSUMO EN ARGENTINA POR COLOR'!C367/10000</f>
        <v>36.549700000000001</v>
      </c>
      <c r="G81" s="6">
        <f>+'[1]CONSUMO EN ARGENTINA POR COLOR'!C379/10000</f>
        <v>26.874500000000001</v>
      </c>
      <c r="H81" s="6">
        <f>+'[1]CONSUMO EN ARGENTINA POR COLOR'!C391/10000</f>
        <v>31.567499999999999</v>
      </c>
      <c r="I81" s="106">
        <f>+'[1]CONSUMO EN ARGENTINA POR COLOR'!C403/10000</f>
        <v>25.1844</v>
      </c>
      <c r="J81" s="93">
        <f t="shared" si="172"/>
        <v>-0.20220479923972434</v>
      </c>
      <c r="K81" s="2"/>
      <c r="L81" s="91" t="s">
        <v>0</v>
      </c>
      <c r="M81" s="106">
        <f>+SUM('[1]CONSUMO EN ARGENTINA POR COLOR'!C308:C319)/10000</f>
        <v>575.64967200000012</v>
      </c>
      <c r="N81" s="6">
        <f>+SUM(C79:C81)+SUM(B82:B90)</f>
        <v>513.87799999999993</v>
      </c>
      <c r="O81" s="6">
        <f t="shared" ref="O81" si="178">+SUM(D79:D81)+SUM(C82:C90)</f>
        <v>484.74759999999998</v>
      </c>
      <c r="P81" s="6">
        <f>+SUM(E79:E81)+SUM(D82:D90)</f>
        <v>474.61</v>
      </c>
      <c r="Q81" s="6">
        <f>+SUM(F79:F81)+SUM(E82:E90)</f>
        <v>499.87120000000004</v>
      </c>
      <c r="R81" s="6">
        <f>+SUM(G79:G81)+SUM(F82:F90)</f>
        <v>488.84859999999998</v>
      </c>
      <c r="S81" s="107">
        <f>+SUM(H79:H81)+SUM(G82:G90)</f>
        <v>394.82080000000002</v>
      </c>
      <c r="T81" s="92">
        <f t="shared" ref="T81" si="179">+SUM(I79:I81)+SUM(H82:H90)</f>
        <v>354.39779999999996</v>
      </c>
      <c r="U81" s="119">
        <f t="shared" si="174"/>
        <v>-0.10238315711836876</v>
      </c>
      <c r="V81" s="115">
        <f t="shared" si="175"/>
        <v>-6.0720011039773758E-2</v>
      </c>
    </row>
    <row r="82" spans="1:22" x14ac:dyDescent="0.25">
      <c r="A82" s="91" t="s">
        <v>1</v>
      </c>
      <c r="B82" s="106">
        <f>+'[1]CONSUMO EN ARGENTINA POR COLOR'!C320/10000</f>
        <v>46.321399999999997</v>
      </c>
      <c r="C82" s="6">
        <f>+'[1]CONSUMO EN ARGENTINA POR COLOR'!C332/10000</f>
        <v>35.515500000000003</v>
      </c>
      <c r="D82" s="6">
        <f>+'[1]CONSUMO EN ARGENTINA POR COLOR'!C344/10000</f>
        <v>36.796599999999998</v>
      </c>
      <c r="E82" s="6">
        <f>+'[1]CONSUMO EN ARGENTINA POR COLOR'!C356/10000</f>
        <v>37.594999999999999</v>
      </c>
      <c r="F82" s="6">
        <f>+'[1]CONSUMO EN ARGENTINA POR COLOR'!C368/10000</f>
        <v>38.959299999999999</v>
      </c>
      <c r="G82" s="6">
        <f>+'[1]CONSUMO EN ARGENTINA POR COLOR'!C380/10000</f>
        <v>26.936499999999999</v>
      </c>
      <c r="H82" s="6">
        <f>+'[1]CONSUMO EN ARGENTINA POR COLOR'!C392/10000</f>
        <v>25.973800000000001</v>
      </c>
      <c r="I82" s="106">
        <f>+'[1]CONSUMO EN ARGENTINA POR COLOR'!C404/10000</f>
        <v>25.360299999999999</v>
      </c>
      <c r="J82" s="93">
        <f t="shared" si="172"/>
        <v>-2.3619955493612843E-2</v>
      </c>
      <c r="K82" s="2"/>
      <c r="L82" s="91" t="s">
        <v>1</v>
      </c>
      <c r="M82" s="106">
        <f>+SUM('[1]CONSUMO EN ARGENTINA POR COLOR'!C309:C320)/10000</f>
        <v>571.72328700000003</v>
      </c>
      <c r="N82" s="6">
        <f>+SUM(C79:C82)+SUM(B83:B90)</f>
        <v>503.07210000000003</v>
      </c>
      <c r="O82" s="6">
        <f t="shared" ref="O82" si="180">+SUM(D79:D82)+SUM(C83:C90)</f>
        <v>486.02870000000001</v>
      </c>
      <c r="P82" s="6">
        <f>+SUM(E79:E82)+SUM(D83:D90)</f>
        <v>475.40840000000003</v>
      </c>
      <c r="Q82" s="6">
        <f>+SUM(F79:F82)+SUM(E83:E90)</f>
        <v>501.23549999999994</v>
      </c>
      <c r="R82" s="6">
        <f>+SUM(G79:G82)+SUM(F83:F90)</f>
        <v>476.82579999999996</v>
      </c>
      <c r="S82" s="107">
        <f>+SUM(H79:H82)+SUM(G83:G90)</f>
        <v>393.85809999999998</v>
      </c>
      <c r="T82" s="92">
        <f t="shared" ref="T82" si="181">+SUM(I79:I82)+SUM(H83:H90)</f>
        <v>353.78430000000003</v>
      </c>
      <c r="U82" s="119">
        <f t="shared" si="174"/>
        <v>-0.10174679662548503</v>
      </c>
      <c r="V82" s="115">
        <f t="shared" si="175"/>
        <v>-6.1540946892040482E-2</v>
      </c>
    </row>
    <row r="83" spans="1:22" x14ac:dyDescent="0.25">
      <c r="A83" s="91" t="s">
        <v>2</v>
      </c>
      <c r="B83" s="106">
        <f>+'[1]CONSUMO EN ARGENTINA POR COLOR'!C321/10000</f>
        <v>44.791400000000003</v>
      </c>
      <c r="C83" s="6">
        <f>+'[1]CONSUMO EN ARGENTINA POR COLOR'!C333/10000</f>
        <v>45.171399999999998</v>
      </c>
      <c r="D83" s="6">
        <f>+'[1]CONSUMO EN ARGENTINA POR COLOR'!C345/10000</f>
        <v>48.549900000000001</v>
      </c>
      <c r="E83" s="6">
        <f>+'[1]CONSUMO EN ARGENTINA POR COLOR'!C357/10000</f>
        <v>46.821100000000001</v>
      </c>
      <c r="F83" s="6">
        <f>+'[1]CONSUMO EN ARGENTINA POR COLOR'!C369/10000</f>
        <v>47.104300000000002</v>
      </c>
      <c r="G83" s="6">
        <f>+'[1]CONSUMO EN ARGENTINA POR COLOR'!C381/10000</f>
        <v>25.442699999999999</v>
      </c>
      <c r="H83" s="6">
        <f>+'[1]CONSUMO EN ARGENTINA POR COLOR'!C393/10000</f>
        <v>27.0608</v>
      </c>
      <c r="I83" s="106">
        <f>+'[1]CONSUMO EN ARGENTINA POR COLOR'!C405/10000</f>
        <v>24.1569</v>
      </c>
      <c r="J83" s="93">
        <f t="shared" si="172"/>
        <v>-0.10731020516762257</v>
      </c>
      <c r="K83" s="2"/>
      <c r="L83" s="91" t="s">
        <v>2</v>
      </c>
      <c r="M83" s="106">
        <f>+SUM('[1]CONSUMO EN ARGENTINA POR COLOR'!C310:C321)/10000</f>
        <v>567.86508900000001</v>
      </c>
      <c r="N83" s="6">
        <f>+SUM(C79:C83)+SUM(B84:B90)</f>
        <v>503.45209999999997</v>
      </c>
      <c r="O83" s="6">
        <f t="shared" ref="O83" si="182">+SUM(D79:D83)+SUM(C84:C90)</f>
        <v>489.40719999999999</v>
      </c>
      <c r="P83" s="6">
        <f>+SUM(E79:E83)+SUM(D84:D90)</f>
        <v>473.67960000000005</v>
      </c>
      <c r="Q83" s="6">
        <f>+SUM(F79:F83)+SUM(E84:E90)</f>
        <v>501.51869999999997</v>
      </c>
      <c r="R83" s="6">
        <f>+SUM(G79:G83)+SUM(F84:F90)</f>
        <v>455.16420000000005</v>
      </c>
      <c r="S83" s="107">
        <f>+SUM(H79:H83)+SUM(G84:G90)</f>
        <v>395.47620000000001</v>
      </c>
      <c r="T83" s="92">
        <f t="shared" ref="T83" si="183">+SUM(I79:I83)+SUM(H84:H90)</f>
        <v>350.88040000000001</v>
      </c>
      <c r="U83" s="119">
        <f t="shared" si="174"/>
        <v>-0.11276481366008873</v>
      </c>
      <c r="V83" s="115">
        <f t="shared" si="175"/>
        <v>-6.4383760981466698E-2</v>
      </c>
    </row>
    <row r="84" spans="1:22" x14ac:dyDescent="0.25">
      <c r="A84" s="91" t="s">
        <v>3</v>
      </c>
      <c r="B84" s="106">
        <f>+'[1]CONSUMO EN ARGENTINA POR COLOR'!C322/10000</f>
        <v>44.365099999999998</v>
      </c>
      <c r="C84" s="6">
        <f>+'[1]CONSUMO EN ARGENTINA POR COLOR'!C334/10000</f>
        <v>50.685600000000001</v>
      </c>
      <c r="D84" s="6">
        <f>+'[1]CONSUMO EN ARGENTINA POR COLOR'!C346/10000</f>
        <v>46.604799999999997</v>
      </c>
      <c r="E84" s="6">
        <f>+'[1]CONSUMO EN ARGENTINA POR COLOR'!C358/10000</f>
        <v>40.713000000000001</v>
      </c>
      <c r="F84" s="6">
        <f>+'[1]CONSUMO EN ARGENTINA POR COLOR'!C370/10000</f>
        <v>55.051099999999998</v>
      </c>
      <c r="G84" s="6">
        <f>+'[1]CONSUMO EN ARGENTINA POR COLOR'!C382/10000</f>
        <v>42.106400000000001</v>
      </c>
      <c r="H84" s="6">
        <f>+'[1]CONSUMO EN ARGENTINA POR COLOR'!C394/10000</f>
        <v>30.046600000000002</v>
      </c>
      <c r="I84" s="106">
        <f>+'[1]CONSUMO EN ARGENTINA POR COLOR'!C406/10000</f>
        <v>33.9099</v>
      </c>
      <c r="J84" s="93">
        <f t="shared" si="172"/>
        <v>0.12857694381394236</v>
      </c>
      <c r="K84" s="2"/>
      <c r="L84" s="91" t="s">
        <v>3</v>
      </c>
      <c r="M84" s="106">
        <f>+SUM('[1]CONSUMO EN ARGENTINA POR COLOR'!C311:C322)/10000</f>
        <v>556.74318300000004</v>
      </c>
      <c r="N84" s="6">
        <f>+SUM(C79:C84)+SUM(B85:B90)</f>
        <v>509.77260000000001</v>
      </c>
      <c r="O84" s="6">
        <f t="shared" ref="O84" si="184">+SUM(D79:D84)+SUM(C85:C90)</f>
        <v>485.32640000000004</v>
      </c>
      <c r="P84" s="6">
        <f>+SUM(E79:E84)+SUM(D85:D90)</f>
        <v>467.7878</v>
      </c>
      <c r="Q84" s="6">
        <f>+SUM(F79:F84)+SUM(E85:E90)</f>
        <v>515.85680000000002</v>
      </c>
      <c r="R84" s="6">
        <f>+SUM(G79:G84)+SUM(F85:F90)</f>
        <v>442.21950000000004</v>
      </c>
      <c r="S84" s="107">
        <f>+SUM(H79:H84)+SUM(G85:G90)</f>
        <v>383.41640000000001</v>
      </c>
      <c r="T84" s="92">
        <f t="shared" ref="T84" si="185">+SUM(I79:I84)+SUM(H85:H90)</f>
        <v>354.74369999999999</v>
      </c>
      <c r="U84" s="119">
        <f t="shared" si="174"/>
        <v>-7.4782142860868817E-2</v>
      </c>
      <c r="V84" s="115">
        <f t="shared" si="175"/>
        <v>-6.0760918667937869E-2</v>
      </c>
    </row>
    <row r="85" spans="1:22" x14ac:dyDescent="0.25">
      <c r="A85" s="91" t="s">
        <v>4</v>
      </c>
      <c r="B85" s="106">
        <f>+'[1]CONSUMO EN ARGENTINA POR COLOR'!C323/10000</f>
        <v>45.4298</v>
      </c>
      <c r="C85" s="6">
        <f>+'[1]CONSUMO EN ARGENTINA POR COLOR'!C335/10000</f>
        <v>44.069499999999998</v>
      </c>
      <c r="D85" s="6">
        <f>+'[1]CONSUMO EN ARGENTINA POR COLOR'!C347/10000</f>
        <v>43.114400000000003</v>
      </c>
      <c r="E85" s="6">
        <f>+'[1]CONSUMO EN ARGENTINA POR COLOR'!C359/10000</f>
        <v>43.538899999999998</v>
      </c>
      <c r="F85" s="6">
        <f>+'[1]CONSUMO EN ARGENTINA POR COLOR'!C371/10000</f>
        <v>56.705300000000001</v>
      </c>
      <c r="G85" s="6">
        <f>+'[1]CONSUMO EN ARGENTINA POR COLOR'!C383/10000</f>
        <v>39.083799999999997</v>
      </c>
      <c r="H85" s="6">
        <f>+'[1]CONSUMO EN ARGENTINA POR COLOR'!C395/10000</f>
        <v>37.365699999999997</v>
      </c>
      <c r="I85" s="106">
        <f>+'[1]CONSUMO EN ARGENTINA POR COLOR'!C407/10000</f>
        <v>38.135300000000001</v>
      </c>
      <c r="J85" s="93">
        <f t="shared" ref="J85" si="186">+I85/H85-1</f>
        <v>2.0596429345629996E-2</v>
      </c>
      <c r="K85" s="2"/>
      <c r="L85" s="91" t="s">
        <v>4</v>
      </c>
      <c r="M85" s="106">
        <f>+SUM('[1]CONSUMO EN ARGENTINA POR COLOR'!C312:C323)/10000</f>
        <v>548.68810600000006</v>
      </c>
      <c r="N85" s="6">
        <f>+SUM(C79:C85)+SUM(B86:B90)</f>
        <v>508.41229999999996</v>
      </c>
      <c r="O85" s="6">
        <f t="shared" ref="O85" si="187">+SUM(D79:D85)+SUM(C86:C90)</f>
        <v>484.37130000000002</v>
      </c>
      <c r="P85" s="6">
        <f>+SUM(E79:E85)+SUM(D86:D90)</f>
        <v>468.21230000000003</v>
      </c>
      <c r="Q85" s="6">
        <f>+SUM(F79:F85)+SUM(E86:E90)</f>
        <v>529.02319999999997</v>
      </c>
      <c r="R85" s="6">
        <f>+SUM(G79:G85)+SUM(F86:F90)</f>
        <v>424.59800000000001</v>
      </c>
      <c r="S85" s="107">
        <f>+SUM(H79:H85)+SUM(G86:G90)</f>
        <v>381.69830000000002</v>
      </c>
      <c r="T85" s="92">
        <f t="shared" ref="T85" si="188">+SUM(I79:I85)+SUM(H86:H90)</f>
        <v>355.51330000000002</v>
      </c>
      <c r="U85" s="119">
        <f t="shared" si="174"/>
        <v>-6.8601301079936672E-2</v>
      </c>
      <c r="V85" s="115">
        <f t="shared" si="175"/>
        <v>-5.9983471296853441E-2</v>
      </c>
    </row>
    <row r="86" spans="1:22" x14ac:dyDescent="0.25">
      <c r="A86" s="91" t="s">
        <v>5</v>
      </c>
      <c r="B86" s="106">
        <f>+'[1]CONSUMO EN ARGENTINA POR COLOR'!C324/10000</f>
        <v>46.504399999999997</v>
      </c>
      <c r="C86" s="6">
        <f>+'[1]CONSUMO EN ARGENTINA POR COLOR'!C336/10000</f>
        <v>43.460799999999999</v>
      </c>
      <c r="D86" s="6">
        <f>+'[1]CONSUMO EN ARGENTINA POR COLOR'!C348/10000</f>
        <v>43.017400000000002</v>
      </c>
      <c r="E86" s="6">
        <f>+'[1]CONSUMO EN ARGENTINA POR COLOR'!C360/10000</f>
        <v>46.365600000000001</v>
      </c>
      <c r="F86" s="6">
        <f>+'[1]CONSUMO EN ARGENTINA POR COLOR'!C372/10000</f>
        <v>46.955800000000004</v>
      </c>
      <c r="G86" s="6">
        <f>+'[1]CONSUMO EN ARGENTINA POR COLOR'!C384/10000</f>
        <v>39.679900000000004</v>
      </c>
      <c r="H86" s="6">
        <f>+'[1]CONSUMO EN ARGENTINA POR COLOR'!C396/10000</f>
        <v>37.170099999999998</v>
      </c>
      <c r="I86" s="106">
        <f>+'[1]CONSUMO EN ARGENTINA POR COLOR'!C408/10000</f>
        <v>38.435099999999998</v>
      </c>
      <c r="J86" s="93">
        <f t="shared" ref="J86" si="189">+I86/H86-1</f>
        <v>3.4032730608742012E-2</v>
      </c>
      <c r="K86" s="2"/>
      <c r="L86" s="91" t="s">
        <v>5</v>
      </c>
      <c r="M86" s="106">
        <f>+SUM('[1]CONSUMO EN ARGENTINA POR COLOR'!C313:C324)/10000</f>
        <v>547.21939999999995</v>
      </c>
      <c r="N86" s="6">
        <f>+SUM(C79:C86)+SUM(B87:B90)</f>
        <v>505.36869999999999</v>
      </c>
      <c r="O86" s="6">
        <f t="shared" ref="O86" si="190">+SUM(D79:D86)+SUM(C87:C90)</f>
        <v>483.92790000000002</v>
      </c>
      <c r="P86" s="6">
        <f>+SUM(E79:E86)+SUM(D87:D90)</f>
        <v>471.56049999999993</v>
      </c>
      <c r="Q86" s="6">
        <f>+SUM(F79:F86)+SUM(E87:E90)</f>
        <v>529.61340000000007</v>
      </c>
      <c r="R86" s="6">
        <f>+SUM(G79:G86)+SUM(F87:F90)</f>
        <v>417.32209999999998</v>
      </c>
      <c r="S86" s="107">
        <f>+SUM(H79:H86)+SUM(G87:G90)</f>
        <v>379.18849999999998</v>
      </c>
      <c r="T86" s="92">
        <f t="shared" ref="T86" si="191">+SUM(I79:I86)+SUM(H87:H90)</f>
        <v>356.7783</v>
      </c>
      <c r="U86" s="119">
        <f t="shared" si="174"/>
        <v>-5.9100421030701011E-2</v>
      </c>
      <c r="V86" s="115">
        <f t="shared" si="175"/>
        <v>-5.9143143671713361E-2</v>
      </c>
    </row>
    <row r="87" spans="1:22" x14ac:dyDescent="0.25">
      <c r="A87" s="91" t="s">
        <v>6</v>
      </c>
      <c r="B87" s="106">
        <f>+'[1]CONSUMO EN ARGENTINA POR COLOR'!C325/10000</f>
        <v>48.815399999999997</v>
      </c>
      <c r="C87" s="6">
        <f>+'[1]CONSUMO EN ARGENTINA POR COLOR'!C337/10000</f>
        <v>44.608400000000003</v>
      </c>
      <c r="D87" s="6">
        <f>+'[1]CONSUMO EN ARGENTINA POR COLOR'!C349/10000</f>
        <v>38.701799999999999</v>
      </c>
      <c r="E87" s="6">
        <f>+'[1]CONSUMO EN ARGENTINA POR COLOR'!C361/10000</f>
        <v>43.197499999999998</v>
      </c>
      <c r="F87" s="6">
        <f>+'[1]CONSUMO EN ARGENTINA POR COLOR'!C373/10000</f>
        <v>42.791600000000003</v>
      </c>
      <c r="G87" s="6">
        <f>+'[1]CONSUMO EN ARGENTINA POR COLOR'!C385/10000</f>
        <v>39.444000000000003</v>
      </c>
      <c r="H87" s="6">
        <f>+'[1]CONSUMO EN ARGENTINA POR COLOR'!C397/10000</f>
        <v>33.622199999999999</v>
      </c>
      <c r="I87" s="106">
        <f>+'[1]CONSUMO EN ARGENTINA POR COLOR'!C409/10000</f>
        <v>32.1828</v>
      </c>
      <c r="J87" s="93">
        <f t="shared" ref="J87" si="192">+I87/H87-1</f>
        <v>-4.2810999875082523E-2</v>
      </c>
      <c r="K87" s="2"/>
      <c r="L87" s="91" t="s">
        <v>6</v>
      </c>
      <c r="M87" s="106">
        <f>+SUM('[1]CONSUMO EN ARGENTINA POR COLOR'!C314:C325)/10000</f>
        <v>546.85593599999993</v>
      </c>
      <c r="N87" s="6">
        <f>+SUM(C79:C87)+SUM(B88:B90)</f>
        <v>501.1617</v>
      </c>
      <c r="O87" s="6">
        <f t="shared" ref="O87" si="193">+SUM(D79:D87)+SUM(C88:C90)</f>
        <v>478.0213</v>
      </c>
      <c r="P87" s="6">
        <f>+SUM(E79:E87)+SUM(D88:D90)</f>
        <v>476.05619999999999</v>
      </c>
      <c r="Q87" s="6">
        <f>+SUM(F79:F87)+SUM(E88:E90)</f>
        <v>529.20749999999998</v>
      </c>
      <c r="R87" s="6">
        <f>+SUM(G79:G87)+SUM(F88:F90)</f>
        <v>413.97450000000003</v>
      </c>
      <c r="S87" s="107">
        <f>+SUM(H79:H87)+SUM(G88:G90)</f>
        <v>373.36670000000004</v>
      </c>
      <c r="T87" s="37">
        <f t="shared" ref="T87" si="194">+SUM(I79:I87)+SUM(H88:H90)</f>
        <v>355.33889999999997</v>
      </c>
      <c r="U87" s="78">
        <f t="shared" si="174"/>
        <v>-4.8284434578659718E-2</v>
      </c>
      <c r="V87" s="7">
        <f t="shared" si="175"/>
        <v>-5.7591703030110852E-2</v>
      </c>
    </row>
    <row r="88" spans="1:22" x14ac:dyDescent="0.25">
      <c r="A88" s="91" t="s">
        <v>7</v>
      </c>
      <c r="B88" s="106">
        <f>+'[1]CONSUMO EN ARGENTINA POR COLOR'!C326/10000</f>
        <v>43.148200000000003</v>
      </c>
      <c r="C88" s="6">
        <f>+'[1]CONSUMO EN ARGENTINA POR COLOR'!C338/10000</f>
        <v>36.921900000000001</v>
      </c>
      <c r="D88" s="6">
        <f>+'[1]CONSUMO EN ARGENTINA POR COLOR'!C350/10000</f>
        <v>35.654000000000003</v>
      </c>
      <c r="E88" s="6">
        <f>+'[1]CONSUMO EN ARGENTINA POR COLOR'!C362/10000</f>
        <v>43.307200000000002</v>
      </c>
      <c r="F88" s="6">
        <f>+'[1]CONSUMO EN ARGENTINA POR COLOR'!C374/10000</f>
        <v>41.8735</v>
      </c>
      <c r="G88" s="6">
        <f>+'[1]CONSUMO EN ARGENTINA POR COLOR'!C386/10000</f>
        <v>34.075499999999998</v>
      </c>
      <c r="H88" s="6">
        <f>+'[1]CONSUMO EN ARGENTINA POR COLOR'!C398/10000</f>
        <v>34.447299999999998</v>
      </c>
      <c r="I88" s="106">
        <f>+'[1]CONSUMO EN ARGENTINA POR COLOR'!C410/10000</f>
        <v>33.603900000000003</v>
      </c>
      <c r="J88" s="93">
        <f t="shared" ref="J88" si="195">+I88/H88-1</f>
        <v>-2.4483776667547086E-2</v>
      </c>
      <c r="K88" s="2"/>
      <c r="L88" s="91" t="s">
        <v>7</v>
      </c>
      <c r="M88" s="106">
        <f>+SUM('[1]CONSUMO EN ARGENTINA POR COLOR'!C315:C326)/10000</f>
        <v>538.25613599999997</v>
      </c>
      <c r="N88" s="6">
        <f>+SUM(C79:C88)+SUM(B89:B90)</f>
        <v>494.93539999999996</v>
      </c>
      <c r="O88" s="6">
        <f t="shared" ref="O88" si="196">+SUM(D79:D88)+SUM(C89:C90)</f>
        <v>476.7534</v>
      </c>
      <c r="P88" s="6">
        <f>+SUM(E79:E88)+SUM(D89:D90)</f>
        <v>483.70939999999996</v>
      </c>
      <c r="Q88" s="6">
        <f>+SUM(F79:F88)+SUM(E89:E90)</f>
        <v>527.77380000000005</v>
      </c>
      <c r="R88" s="6">
        <f>+SUM(G79:G88)+SUM(F89:F90)</f>
        <v>406.17650000000003</v>
      </c>
      <c r="S88" s="107">
        <f>+SUM(H79:H88)+SUM(G89:G90)</f>
        <v>373.73850000000004</v>
      </c>
      <c r="T88" s="107">
        <f t="shared" ref="T88" si="197">+SUM(I79:I88)+SUM(H89:H90)</f>
        <v>354.49549999999999</v>
      </c>
      <c r="U88" s="119">
        <f t="shared" si="174"/>
        <v>-5.1487871867629487E-2</v>
      </c>
      <c r="V88" s="115">
        <f t="shared" si="175"/>
        <v>-5.7539004709785679E-2</v>
      </c>
    </row>
    <row r="89" spans="1:22" x14ac:dyDescent="0.25">
      <c r="A89" s="91" t="s">
        <v>8</v>
      </c>
      <c r="B89" s="106">
        <f>+'[1]CONSUMO EN ARGENTINA POR COLOR'!C327/10000</f>
        <v>41.896000000000001</v>
      </c>
      <c r="C89" s="6">
        <f>+'[1]CONSUMO EN ARGENTINA POR COLOR'!C339/10000</f>
        <v>41.0655</v>
      </c>
      <c r="D89" s="6">
        <f>+'[1]CONSUMO EN ARGENTINA POR COLOR'!C351/10000</f>
        <v>36.193800000000003</v>
      </c>
      <c r="E89" s="6">
        <f>+'[1]CONSUMO EN ARGENTINA POR COLOR'!C363/10000</f>
        <v>40.411499999999997</v>
      </c>
      <c r="F89" s="6">
        <f>+'[1]CONSUMO EN ARGENTINA POR COLOR'!C375/10000</f>
        <v>36.808399999999999</v>
      </c>
      <c r="G89" s="6">
        <f>+'[1]CONSUMO EN ARGENTINA POR COLOR'!C387/10000</f>
        <v>34.2928</v>
      </c>
      <c r="H89" s="6">
        <f>+'[1]CONSUMO EN ARGENTINA POR COLOR'!C399/10000</f>
        <v>30.3368</v>
      </c>
      <c r="I89" s="106">
        <f>+'[1]CONSUMO EN ARGENTINA POR COLOR'!C411/10000</f>
        <v>29.0871</v>
      </c>
      <c r="J89" s="93">
        <f t="shared" ref="J89" si="198">+I89/H89-1</f>
        <v>-4.1194193191107842E-2</v>
      </c>
      <c r="K89" s="2"/>
      <c r="L89" s="91" t="s">
        <v>8</v>
      </c>
      <c r="M89" s="106">
        <f>+SUM('[1]CONSUMO EN ARGENTINA POR COLOR'!C316:C327)/10000</f>
        <v>534.4425359999999</v>
      </c>
      <c r="N89" s="6">
        <f>+SUM(C79:C89)+SUM(B90)</f>
        <v>494.10489999999999</v>
      </c>
      <c r="O89" s="6">
        <f t="shared" ref="O89" si="199">+SUM(D79:D89)+SUM(C90)</f>
        <v>471.88170000000002</v>
      </c>
      <c r="P89" s="6">
        <f>+SUM(E79:E89)+SUM(D90)</f>
        <v>487.9271</v>
      </c>
      <c r="Q89" s="6">
        <f>+SUM(F79:F89)+SUM(E90)</f>
        <v>524.17070000000001</v>
      </c>
      <c r="R89" s="6">
        <f>+SUM(G79:G89)+SUM(F90)</f>
        <v>403.66089999999997</v>
      </c>
      <c r="S89" s="107">
        <f>+SUM(H79:H89)+SUM(G90)</f>
        <v>369.78250000000003</v>
      </c>
      <c r="T89" s="92">
        <f t="shared" ref="T89" si="200">+SUM(I79:I89)+SUM(H90)</f>
        <v>353.24580000000003</v>
      </c>
      <c r="U89" s="119">
        <f t="shared" si="174"/>
        <v>-4.4720071934177485E-2</v>
      </c>
      <c r="V89" s="115">
        <f t="shared" si="175"/>
        <v>-5.6267797935304786E-2</v>
      </c>
    </row>
    <row r="90" spans="1:22" x14ac:dyDescent="0.25">
      <c r="A90" s="91" t="s">
        <v>9</v>
      </c>
      <c r="B90" s="106">
        <f>+'[1]CONSUMO EN ARGENTINA POR COLOR'!C328/10000</f>
        <v>43.1188</v>
      </c>
      <c r="C90" s="6">
        <f>+'[1]CONSUMO EN ARGENTINA POR COLOR'!C340/10000</f>
        <v>37.996499999999997</v>
      </c>
      <c r="D90" s="6">
        <f>+'[1]CONSUMO EN ARGENTINA POR COLOR'!C352/10000</f>
        <v>37.090000000000003</v>
      </c>
      <c r="E90" s="6">
        <f>+'[1]CONSUMO EN ARGENTINA POR COLOR'!C364/10000</f>
        <v>39.879600000000003</v>
      </c>
      <c r="F90" s="6">
        <f>+'[1]CONSUMO EN ARGENTINA POR COLOR'!C376/10000</f>
        <v>37.976799999999997</v>
      </c>
      <c r="G90" s="6">
        <f>+'[1]CONSUMO EN ARGENTINA POR COLOR'!C388/10000</f>
        <v>34.265999999999998</v>
      </c>
      <c r="H90" s="6">
        <f>+'[1]CONSUMO EN ARGENTINA POR COLOR'!C400/10000</f>
        <v>24.1372</v>
      </c>
      <c r="I90" s="106"/>
      <c r="J90" s="93"/>
      <c r="K90" s="2"/>
      <c r="L90" s="91" t="s">
        <v>9</v>
      </c>
      <c r="M90" s="106">
        <f>+SUM('[1]CONSUMO EN ARGENTINA POR COLOR'!C317:C328)/10000</f>
        <v>529.60230000000001</v>
      </c>
      <c r="N90" s="6">
        <f>+SUM(C79:C90)</f>
        <v>488.98259999999993</v>
      </c>
      <c r="O90" s="6">
        <f t="shared" ref="O90" si="201">+SUM(D79:D90)</f>
        <v>470.97519999999997</v>
      </c>
      <c r="P90" s="6">
        <f>+SUM(E79:E90)</f>
        <v>490.71669999999995</v>
      </c>
      <c r="Q90" s="6">
        <f>+SUM(F79:F90)</f>
        <v>522.26790000000005</v>
      </c>
      <c r="R90" s="6">
        <f>+SUM(G79:G90)</f>
        <v>399.95010000000002</v>
      </c>
      <c r="S90" s="107">
        <f>+SUM(H79:H90)</f>
        <v>359.65370000000001</v>
      </c>
      <c r="T90" s="92"/>
      <c r="U90" s="119"/>
      <c r="V90" s="115"/>
    </row>
    <row r="91" spans="1:22" ht="25.5" x14ac:dyDescent="0.25">
      <c r="A91" s="94" t="s">
        <v>13</v>
      </c>
      <c r="B91" s="108">
        <f>SUM(B79:B90)</f>
        <v>529.60230000000001</v>
      </c>
      <c r="C91" s="85">
        <f t="shared" ref="C91" si="202">SUM(C79:C90)</f>
        <v>488.98259999999993</v>
      </c>
      <c r="D91" s="85">
        <f t="shared" ref="D91" si="203">SUM(D79:D90)</f>
        <v>470.97519999999997</v>
      </c>
      <c r="E91" s="85">
        <f t="shared" ref="E91" si="204">SUM(E79:E90)</f>
        <v>490.71669999999995</v>
      </c>
      <c r="F91" s="85">
        <f t="shared" ref="F91:G91" si="205">SUM(F79:F90)</f>
        <v>522.26790000000005</v>
      </c>
      <c r="G91" s="85">
        <f t="shared" si="205"/>
        <v>399.95010000000002</v>
      </c>
      <c r="H91" s="109">
        <f t="shared" ref="H91" si="206">SUM(H79:H90)</f>
        <v>359.65370000000001</v>
      </c>
      <c r="I91" s="85"/>
      <c r="J91" s="96"/>
      <c r="K91" s="3"/>
      <c r="L91" s="94" t="s">
        <v>14</v>
      </c>
      <c r="M91" s="108">
        <f t="shared" ref="M91" si="207">+AVERAGE(M79:M90)</f>
        <v>557.05757833333337</v>
      </c>
      <c r="N91" s="85">
        <f>+AVERAGE(N79:N90)</f>
        <v>505.25188333333335</v>
      </c>
      <c r="O91" s="85">
        <f t="shared" ref="O91" si="208">+AVERAGE(O79:O90)</f>
        <v>482.17728333333326</v>
      </c>
      <c r="P91" s="85">
        <f t="shared" ref="P91" si="209">+AVERAGE(P79:P90)</f>
        <v>476.21265833333337</v>
      </c>
      <c r="Q91" s="85">
        <f t="shared" ref="Q91:T91" si="210">+AVERAGE(Q79:Q90)</f>
        <v>515.134275</v>
      </c>
      <c r="R91" s="85">
        <f t="shared" si="210"/>
        <v>444.80551666666673</v>
      </c>
      <c r="S91" s="109">
        <f t="shared" si="210"/>
        <v>382.46295833333335</v>
      </c>
      <c r="T91" s="95">
        <f t="shared" si="210"/>
        <v>355.53810000000004</v>
      </c>
      <c r="U91" s="121">
        <f>+S91/R91-1</f>
        <v>-0.14015689103975826</v>
      </c>
      <c r="V91" s="178">
        <f>+POWER(S91/N91,0.2)-1</f>
        <v>-5.4163024611664223E-2</v>
      </c>
    </row>
    <row r="92" spans="1:22" ht="25.5" x14ac:dyDescent="0.25">
      <c r="A92" s="97" t="s">
        <v>15</v>
      </c>
      <c r="B92" s="110">
        <f t="shared" ref="B92:G92" si="211">+B91/B$163</f>
        <v>0.5624266437845542</v>
      </c>
      <c r="C92" s="86">
        <f t="shared" si="211"/>
        <v>0.54787782225942094</v>
      </c>
      <c r="D92" s="86">
        <f t="shared" si="211"/>
        <v>0.56095047880418591</v>
      </c>
      <c r="E92" s="86">
        <f t="shared" si="211"/>
        <v>0.55431973434224302</v>
      </c>
      <c r="F92" s="86">
        <f t="shared" si="211"/>
        <v>0.55385667221441115</v>
      </c>
      <c r="G92" s="86">
        <f t="shared" si="211"/>
        <v>0.47721309531110662</v>
      </c>
      <c r="H92" s="111">
        <f t="shared" ref="H92" si="212">+H91/H$163</f>
        <v>0.43462325626810555</v>
      </c>
      <c r="I92" s="86"/>
      <c r="J92" s="99"/>
      <c r="K92" s="3"/>
      <c r="L92" s="97" t="s">
        <v>15</v>
      </c>
      <c r="M92" s="110">
        <f t="shared" ref="M92:T92" si="213">+M91/M$163</f>
        <v>0.52080286386158126</v>
      </c>
      <c r="N92" s="86">
        <f t="shared" si="213"/>
        <v>0.55388249903909115</v>
      </c>
      <c r="O92" s="86">
        <f t="shared" si="213"/>
        <v>0.55404875571490231</v>
      </c>
      <c r="P92" s="86">
        <f t="shared" si="213"/>
        <v>0.55723036916057234</v>
      </c>
      <c r="Q92" s="86">
        <f t="shared" si="213"/>
        <v>0.56076073073876687</v>
      </c>
      <c r="R92" s="86">
        <f t="shared" si="213"/>
        <v>0.50339496915329418</v>
      </c>
      <c r="S92" s="111">
        <f t="shared" si="213"/>
        <v>0.45397219282574741</v>
      </c>
      <c r="T92" s="98">
        <f t="shared" si="213"/>
        <v>0.45105205483660871</v>
      </c>
      <c r="U92" s="120"/>
      <c r="V92" s="116"/>
    </row>
    <row r="93" spans="1:22" ht="26.25" thickBot="1" x14ac:dyDescent="0.3">
      <c r="A93" s="100" t="s">
        <v>12</v>
      </c>
      <c r="B93" s="112"/>
      <c r="C93" s="87">
        <f>+C91/B91-1</f>
        <v>-7.6698496211213718E-2</v>
      </c>
      <c r="D93" s="87">
        <f t="shared" ref="D93" si="214">+D91/C91-1</f>
        <v>-3.6826259257486837E-2</v>
      </c>
      <c r="E93" s="87">
        <f t="shared" ref="E93" si="215">+E91/D91-1</f>
        <v>4.1916219792464515E-2</v>
      </c>
      <c r="F93" s="87">
        <f t="shared" ref="F93:H93" si="216">+F91/E91-1</f>
        <v>6.4296161104768101E-2</v>
      </c>
      <c r="G93" s="87">
        <f t="shared" si="216"/>
        <v>-0.23420508899742842</v>
      </c>
      <c r="H93" s="113">
        <f t="shared" si="216"/>
        <v>-0.10075356900773369</v>
      </c>
      <c r="I93" s="87"/>
      <c r="J93" s="103"/>
      <c r="K93" s="2"/>
      <c r="L93" s="100" t="s">
        <v>12</v>
      </c>
      <c r="M93" s="112"/>
      <c r="N93" s="87">
        <f>+N91/M91-1</f>
        <v>-9.2998815589221517E-2</v>
      </c>
      <c r="O93" s="87">
        <f t="shared" ref="O93" si="217">+O91/N91-1</f>
        <v>-4.56694982466338E-2</v>
      </c>
      <c r="P93" s="87">
        <f t="shared" ref="P93" si="218">+P91/O91-1</f>
        <v>-1.2370190811906268E-2</v>
      </c>
      <c r="Q93" s="87">
        <f t="shared" ref="Q93" si="219">+Q91/P91-1</f>
        <v>8.1731587738314015E-2</v>
      </c>
      <c r="R93" s="87">
        <f t="shared" ref="R93" si="220">+R91/Q91-1</f>
        <v>-0.13652509985543726</v>
      </c>
      <c r="S93" s="113">
        <f t="shared" ref="S93" si="221">+S91/R91-1</f>
        <v>-0.14015689103975826</v>
      </c>
      <c r="T93" s="102">
        <f t="shared" ref="T93" si="222">+T91/S91-1</f>
        <v>-7.0398603960666661E-2</v>
      </c>
      <c r="U93" s="101"/>
      <c r="V93" s="117"/>
    </row>
    <row r="94" spans="1:22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2" ht="15.75" thickBot="1" x14ac:dyDescent="0.3">
      <c r="A95" s="284" t="s">
        <v>253</v>
      </c>
      <c r="B95" s="285"/>
      <c r="C95" s="285"/>
      <c r="D95" s="285"/>
      <c r="E95" s="285"/>
      <c r="F95" s="285"/>
      <c r="G95" s="285"/>
      <c r="H95" s="285"/>
      <c r="I95" s="285"/>
      <c r="J95" s="286"/>
      <c r="K95" s="2"/>
      <c r="L95" s="284" t="s">
        <v>254</v>
      </c>
      <c r="M95" s="285"/>
      <c r="N95" s="285"/>
      <c r="O95" s="285"/>
      <c r="P95" s="285"/>
      <c r="Q95" s="285"/>
      <c r="R95" s="285"/>
      <c r="S95" s="285"/>
      <c r="T95" s="285"/>
      <c r="U95" s="285"/>
      <c r="V95" s="286"/>
    </row>
    <row r="96" spans="1:22" ht="38.25" x14ac:dyDescent="0.25">
      <c r="A96" s="88"/>
      <c r="B96" s="104">
        <v>2016</v>
      </c>
      <c r="C96" s="84">
        <f>+B96+1</f>
        <v>2017</v>
      </c>
      <c r="D96" s="84">
        <f t="shared" ref="D96:G96" si="223">+C96+1</f>
        <v>2018</v>
      </c>
      <c r="E96" s="84">
        <f t="shared" si="223"/>
        <v>2019</v>
      </c>
      <c r="F96" s="84">
        <f t="shared" si="223"/>
        <v>2020</v>
      </c>
      <c r="G96" s="84">
        <f t="shared" si="223"/>
        <v>2021</v>
      </c>
      <c r="H96" s="84">
        <f>+H78</f>
        <v>2022</v>
      </c>
      <c r="I96" s="104">
        <v>2023</v>
      </c>
      <c r="J96" s="90" t="s">
        <v>16</v>
      </c>
      <c r="K96" s="2"/>
      <c r="L96" s="88"/>
      <c r="M96" s="104">
        <v>2016</v>
      </c>
      <c r="N96" s="84">
        <f>+M96+1</f>
        <v>2017</v>
      </c>
      <c r="O96" s="84">
        <f t="shared" ref="O96:Q96" si="224">+N96+1</f>
        <v>2018</v>
      </c>
      <c r="P96" s="84">
        <f t="shared" si="224"/>
        <v>2019</v>
      </c>
      <c r="Q96" s="84">
        <f t="shared" si="224"/>
        <v>2020</v>
      </c>
      <c r="R96" s="84">
        <f t="shared" ref="R96" si="225">+Q96+1</f>
        <v>2021</v>
      </c>
      <c r="S96" s="105">
        <v>2022</v>
      </c>
      <c r="T96" s="89">
        <v>2023</v>
      </c>
      <c r="U96" s="118" t="s">
        <v>16</v>
      </c>
      <c r="V96" s="114" t="s">
        <v>21</v>
      </c>
    </row>
    <row r="97" spans="1:22" x14ac:dyDescent="0.25">
      <c r="A97" s="91" t="s">
        <v>10</v>
      </c>
      <c r="B97" s="106">
        <f>+'[1]CONSUMO EN ARGENTINA POR COLOR'!F317/10000</f>
        <v>10.484500000000001</v>
      </c>
      <c r="C97" s="6">
        <f>+'[1]CONSUMO EN ARGENTINA POR COLOR'!F329/10000</f>
        <v>8.7638999999999996</v>
      </c>
      <c r="D97" s="6">
        <f>+'[1]CONSUMO EN ARGENTINA POR COLOR'!F341/10000</f>
        <v>8.3872</v>
      </c>
      <c r="E97" s="6">
        <f>+'[1]CONSUMO EN ARGENTINA POR COLOR'!F353/10000</f>
        <v>10.600199999999999</v>
      </c>
      <c r="F97" s="6">
        <f>+'[1]CONSUMO EN ARGENTINA POR COLOR'!F365/10000</f>
        <v>10.8309</v>
      </c>
      <c r="G97" s="6">
        <f>+'[1]CONSUMO EN ARGENTINA POR COLOR'!F377/10000</f>
        <v>15.882300000000001</v>
      </c>
      <c r="H97" s="6">
        <f>+'[1]CONSUMO EN ARGENTINA POR COLOR'!F389/10000</f>
        <v>13.8683</v>
      </c>
      <c r="I97" s="106">
        <f>+'[1]CONSUMO EN ARGENTINA POR COLOR'!F401/10000</f>
        <v>12.36</v>
      </c>
      <c r="J97" s="93">
        <f t="shared" ref="J97:J102" si="226">+I97/H97-1</f>
        <v>-0.10875882408081738</v>
      </c>
      <c r="K97" s="2"/>
      <c r="L97" s="91" t="s">
        <v>10</v>
      </c>
      <c r="M97" s="106">
        <f>+SUM('[1]CONSUMO EN ARGENTINA POR COLOR'!$F$306:$F$317)/10000</f>
        <v>188.84740699999998</v>
      </c>
      <c r="N97" s="6">
        <f>+SUM(C97)+SUM(B98:B108)</f>
        <v>171.86430000000001</v>
      </c>
      <c r="O97" s="6">
        <f t="shared" ref="O97" si="227">+SUM(D97)+SUM(C98:C108)</f>
        <v>162.4</v>
      </c>
      <c r="P97" s="6">
        <f t="shared" ref="P97" si="228">+SUM(E97)+SUM(D98:D108)</f>
        <v>156.39620000000002</v>
      </c>
      <c r="Q97" s="6">
        <f t="shared" ref="Q97" si="229">+SUM(F97)+SUM(E98:E108)</f>
        <v>181.19389999999999</v>
      </c>
      <c r="R97" s="6">
        <f>+SUM(G97)+SUM(F98:F108)</f>
        <v>216.00779999999997</v>
      </c>
      <c r="S97" s="107">
        <f>+SUM(H97)+SUM(G98:G108)</f>
        <v>210.71360000000001</v>
      </c>
      <c r="T97" s="92">
        <f>+SUM(I97)+SUM(H98:H108)</f>
        <v>226.52010000000001</v>
      </c>
      <c r="U97" s="119">
        <f t="shared" ref="U97:U107" si="230">+T97/S97-1</f>
        <v>7.5014142418904139E-2</v>
      </c>
      <c r="V97" s="115">
        <f t="shared" ref="V97:V107" si="231">+POWER(T97/O97,0.2)-1</f>
        <v>6.8818946994772867E-2</v>
      </c>
    </row>
    <row r="98" spans="1:22" x14ac:dyDescent="0.25">
      <c r="A98" s="91" t="s">
        <v>11</v>
      </c>
      <c r="B98" s="106">
        <f>+'[1]CONSUMO EN ARGENTINA POR COLOR'!F318/10000</f>
        <v>10.419499999999999</v>
      </c>
      <c r="C98" s="6">
        <f>+'[1]CONSUMO EN ARGENTINA POR COLOR'!F330/10000</f>
        <v>8.2722999999999995</v>
      </c>
      <c r="D98" s="6">
        <f>+'[1]CONSUMO EN ARGENTINA POR COLOR'!F342/10000</f>
        <v>9.3752999999999993</v>
      </c>
      <c r="E98" s="6">
        <f>+'[1]CONSUMO EN ARGENTINA POR COLOR'!F354/10000</f>
        <v>9.4534000000000002</v>
      </c>
      <c r="F98" s="6">
        <f>+'[1]CONSUMO EN ARGENTINA POR COLOR'!F366/10000</f>
        <v>10.3095</v>
      </c>
      <c r="G98" s="6">
        <f>+'[1]CONSUMO EN ARGENTINA POR COLOR'!F378/10000</f>
        <v>13.8736</v>
      </c>
      <c r="H98" s="6">
        <f>+'[1]CONSUMO EN ARGENTINA POR COLOR'!F390/10000</f>
        <v>15.1761</v>
      </c>
      <c r="I98" s="106">
        <f>+'[1]CONSUMO EN ARGENTINA POR COLOR'!F402/10000</f>
        <v>11.9483</v>
      </c>
      <c r="J98" s="93">
        <f t="shared" si="226"/>
        <v>-0.21268968970947744</v>
      </c>
      <c r="K98" s="2"/>
      <c r="L98" s="91" t="s">
        <v>11</v>
      </c>
      <c r="M98" s="106">
        <f>+SUM('[1]CONSUMO EN ARGENTINA POR COLOR'!$F$306:$F$317)/10000</f>
        <v>188.84740699999998</v>
      </c>
      <c r="N98" s="6">
        <f>+SUM(C97:C98)+SUM(B99:B108)</f>
        <v>169.71710000000002</v>
      </c>
      <c r="O98" s="6">
        <f t="shared" ref="O98" si="232">+SUM(D97:D98)+SUM(C99:C108)</f>
        <v>163.50299999999999</v>
      </c>
      <c r="P98" s="6">
        <f t="shared" ref="P98" si="233">+SUM(E97:E98)+SUM(D99:D108)</f>
        <v>156.4743</v>
      </c>
      <c r="Q98" s="6">
        <f t="shared" ref="Q98" si="234">+SUM(F97:F98)+SUM(E99:E108)</f>
        <v>182.05</v>
      </c>
      <c r="R98" s="6">
        <f>+SUM(G97:G98)+SUM(F99:F108)</f>
        <v>219.5719</v>
      </c>
      <c r="S98" s="107">
        <f>+SUM(H97:H98)+SUM(G99:G108)</f>
        <v>212.01609999999999</v>
      </c>
      <c r="T98" s="92">
        <f t="shared" ref="T98" si="235">+SUM(I97:I98)+SUM(H99:H108)</f>
        <v>223.29230000000004</v>
      </c>
      <c r="U98" s="119">
        <f t="shared" si="230"/>
        <v>5.3185583547664672E-2</v>
      </c>
      <c r="V98" s="115">
        <f t="shared" si="231"/>
        <v>6.4313581911816575E-2</v>
      </c>
    </row>
    <row r="99" spans="1:22" x14ac:dyDescent="0.25">
      <c r="A99" s="91" t="s">
        <v>0</v>
      </c>
      <c r="B99" s="106">
        <f>+'[1]CONSUMO EN ARGENTINA POR COLOR'!F319/10000</f>
        <v>11.731999999999999</v>
      </c>
      <c r="C99" s="6">
        <f>+'[1]CONSUMO EN ARGENTINA POR COLOR'!F331/10000</f>
        <v>10.9542</v>
      </c>
      <c r="D99" s="6">
        <f>+'[1]CONSUMO EN ARGENTINA POR COLOR'!F343/10000</f>
        <v>10.0967</v>
      </c>
      <c r="E99" s="6">
        <f>+'[1]CONSUMO EN ARGENTINA POR COLOR'!F355/10000</f>
        <v>11.642799999999999</v>
      </c>
      <c r="F99" s="6">
        <f>+'[1]CONSUMO EN ARGENTINA POR COLOR'!F367/10000</f>
        <v>13.1829</v>
      </c>
      <c r="G99" s="6">
        <f>+'[1]CONSUMO EN ARGENTINA POR COLOR'!F379/10000</f>
        <v>15.1363</v>
      </c>
      <c r="H99" s="6">
        <f>+'[1]CONSUMO EN ARGENTINA POR COLOR'!F391/10000</f>
        <v>17.737200000000001</v>
      </c>
      <c r="I99" s="106">
        <f>+'[1]CONSUMO EN ARGENTINA POR COLOR'!F403/10000</f>
        <v>14.875500000000001</v>
      </c>
      <c r="J99" s="93">
        <f t="shared" si="226"/>
        <v>-0.16133888099587312</v>
      </c>
      <c r="K99" s="2"/>
      <c r="L99" s="91" t="s">
        <v>0</v>
      </c>
      <c r="M99" s="106">
        <f>+SUM('[1]CONSUMO EN ARGENTINA POR COLOR'!$F$306:$F$317)/10000</f>
        <v>188.84740699999998</v>
      </c>
      <c r="N99" s="6">
        <f>+SUM(C97:C99)+SUM(B100:B108)</f>
        <v>168.9393</v>
      </c>
      <c r="O99" s="6">
        <f t="shared" ref="O99" si="236">+SUM(D97:D99)+SUM(C100:C108)</f>
        <v>162.64549999999997</v>
      </c>
      <c r="P99" s="6">
        <f t="shared" ref="P99" si="237">+SUM(E97:E99)+SUM(D100:D108)</f>
        <v>158.0204</v>
      </c>
      <c r="Q99" s="6">
        <f t="shared" ref="Q99" si="238">+SUM(F97:F99)+SUM(E100:E108)</f>
        <v>183.59010000000001</v>
      </c>
      <c r="R99" s="6">
        <f>+SUM(G97:G99)+SUM(F100:F108)</f>
        <v>221.52529999999999</v>
      </c>
      <c r="S99" s="107">
        <f>+SUM(H97:H99)+SUM(G100:G108)</f>
        <v>214.61700000000002</v>
      </c>
      <c r="T99" s="92">
        <f t="shared" ref="T99" si="239">+SUM(I97:I99)+SUM(H100:H108)</f>
        <v>220.4306</v>
      </c>
      <c r="U99" s="119">
        <f t="shared" si="230"/>
        <v>2.7088254891271424E-2</v>
      </c>
      <c r="V99" s="115">
        <f t="shared" si="231"/>
        <v>6.2688464107042652E-2</v>
      </c>
    </row>
    <row r="100" spans="1:22" x14ac:dyDescent="0.25">
      <c r="A100" s="91" t="s">
        <v>1</v>
      </c>
      <c r="B100" s="106">
        <f>+'[1]CONSUMO EN ARGENTINA POR COLOR'!F320/10000</f>
        <v>13.1082</v>
      </c>
      <c r="C100" s="6">
        <f>+'[1]CONSUMO EN ARGENTINA POR COLOR'!F332/10000</f>
        <v>11.4391</v>
      </c>
      <c r="D100" s="6">
        <f>+'[1]CONSUMO EN ARGENTINA POR COLOR'!F344/10000</f>
        <v>11.8505</v>
      </c>
      <c r="E100" s="6">
        <f>+'[1]CONSUMO EN ARGENTINA POR COLOR'!F356/10000</f>
        <v>12.433199999999999</v>
      </c>
      <c r="F100" s="6">
        <f>+'[1]CONSUMO EN ARGENTINA POR COLOR'!F368/10000</f>
        <v>14.1021</v>
      </c>
      <c r="G100" s="6">
        <f>+'[1]CONSUMO EN ARGENTINA POR COLOR'!F380/10000</f>
        <v>17.227499999999999</v>
      </c>
      <c r="H100" s="6">
        <f>+'[1]CONSUMO EN ARGENTINA POR COLOR'!F392/10000</f>
        <v>18.6204</v>
      </c>
      <c r="I100" s="106">
        <f>+'[1]CONSUMO EN ARGENTINA POR COLOR'!F404/10000</f>
        <v>14.4621</v>
      </c>
      <c r="J100" s="93">
        <f t="shared" si="226"/>
        <v>-0.22331958497132176</v>
      </c>
      <c r="K100" s="2"/>
      <c r="L100" s="91" t="s">
        <v>1</v>
      </c>
      <c r="M100" s="106">
        <f>+SUM('[1]CONSUMO EN ARGENTINA POR COLOR'!$F$306:$F$317)/10000</f>
        <v>188.84740699999998</v>
      </c>
      <c r="N100" s="6">
        <f>+SUM(C97:C100)+SUM(B101:B108)</f>
        <v>167.27019999999999</v>
      </c>
      <c r="O100" s="6">
        <f t="shared" ref="O100" si="240">+SUM(D97:D100)+SUM(C101:C108)</f>
        <v>163.05689999999998</v>
      </c>
      <c r="P100" s="6">
        <f t="shared" ref="P100" si="241">+SUM(E97:E100)+SUM(D101:D108)</f>
        <v>158.60309999999998</v>
      </c>
      <c r="Q100" s="6">
        <f t="shared" ref="Q100" si="242">+SUM(F97:F100)+SUM(E101:E108)</f>
        <v>185.25900000000001</v>
      </c>
      <c r="R100" s="6">
        <f>+SUM(G97:G100)+SUM(F101:F108)</f>
        <v>224.6507</v>
      </c>
      <c r="S100" s="107">
        <f>+SUM(H97:H100)+SUM(G101:G108)</f>
        <v>216.00990000000002</v>
      </c>
      <c r="T100" s="92">
        <f t="shared" ref="T100" si="243">+SUM(I97:I100)+SUM(H101:H108)</f>
        <v>216.27229999999997</v>
      </c>
      <c r="U100" s="119">
        <f t="shared" si="230"/>
        <v>1.2147591383540046E-3</v>
      </c>
      <c r="V100" s="115">
        <f t="shared" si="231"/>
        <v>5.8113714672247463E-2</v>
      </c>
    </row>
    <row r="101" spans="1:22" x14ac:dyDescent="0.25">
      <c r="A101" s="91" t="s">
        <v>2</v>
      </c>
      <c r="B101" s="106">
        <f>+'[1]CONSUMO EN ARGENTINA POR COLOR'!F321/10000</f>
        <v>13.469099999999999</v>
      </c>
      <c r="C101" s="6">
        <f>+'[1]CONSUMO EN ARGENTINA POR COLOR'!F333/10000</f>
        <v>12.8842</v>
      </c>
      <c r="D101" s="6">
        <f>+'[1]CONSUMO EN ARGENTINA POR COLOR'!F345/10000</f>
        <v>11.390499999999999</v>
      </c>
      <c r="E101" s="6">
        <f>+'[1]CONSUMO EN ARGENTINA POR COLOR'!F357/10000</f>
        <v>15.909700000000001</v>
      </c>
      <c r="F101" s="6">
        <f>+'[1]CONSUMO EN ARGENTINA POR COLOR'!F369/10000</f>
        <v>18.369499999999999</v>
      </c>
      <c r="G101" s="6">
        <f>+'[1]CONSUMO EN ARGENTINA POR COLOR'!F381/10000</f>
        <v>18.049099999999999</v>
      </c>
      <c r="H101" s="6">
        <f>+'[1]CONSUMO EN ARGENTINA POR COLOR'!F393/10000</f>
        <v>18.715499999999999</v>
      </c>
      <c r="I101" s="106">
        <f>+'[1]CONSUMO EN ARGENTINA POR COLOR'!F405/10000</f>
        <v>17.7559</v>
      </c>
      <c r="J101" s="93">
        <f t="shared" si="226"/>
        <v>-5.1273009003232506E-2</v>
      </c>
      <c r="K101" s="2"/>
      <c r="L101" s="91" t="s">
        <v>2</v>
      </c>
      <c r="M101" s="106">
        <f>+SUM('[1]CONSUMO EN ARGENTINA POR COLOR'!$F$306:$F$317)/10000</f>
        <v>188.84740699999998</v>
      </c>
      <c r="N101" s="6">
        <f>+SUM(C97:C101)+SUM(B102:B108)</f>
        <v>166.68530000000001</v>
      </c>
      <c r="O101" s="6">
        <f t="shared" ref="O101" si="244">+SUM(D97:D101)+SUM(C102:C108)</f>
        <v>161.56319999999999</v>
      </c>
      <c r="P101" s="6">
        <f t="shared" ref="P101" si="245">+SUM(E97:E101)+SUM(D102:D108)</f>
        <v>163.1223</v>
      </c>
      <c r="Q101" s="6">
        <f t="shared" ref="Q101" si="246">+SUM(F97:F101)+SUM(E102:E108)</f>
        <v>187.71879999999999</v>
      </c>
      <c r="R101" s="6">
        <f>+SUM(G97:G101)+SUM(F102:F108)</f>
        <v>224.33029999999999</v>
      </c>
      <c r="S101" s="107">
        <f>+SUM(H97:H101)+SUM(G102:G108)</f>
        <v>216.6763</v>
      </c>
      <c r="T101" s="92">
        <f t="shared" ref="T101" si="247">+SUM(I97:I101)+SUM(H102:H108)</f>
        <v>215.31270000000001</v>
      </c>
      <c r="U101" s="119">
        <f t="shared" si="230"/>
        <v>-6.2932586535767721E-3</v>
      </c>
      <c r="V101" s="115">
        <f t="shared" si="231"/>
        <v>5.9120660779182099E-2</v>
      </c>
    </row>
    <row r="102" spans="1:22" x14ac:dyDescent="0.25">
      <c r="A102" s="91" t="s">
        <v>3</v>
      </c>
      <c r="B102" s="106">
        <f>+'[1]CONSUMO EN ARGENTINA POR COLOR'!F322/10000</f>
        <v>13.4701</v>
      </c>
      <c r="C102" s="6">
        <f>+'[1]CONSUMO EN ARGENTINA POR COLOR'!F334/10000</f>
        <v>14.864699999999999</v>
      </c>
      <c r="D102" s="6">
        <f>+'[1]CONSUMO EN ARGENTINA POR COLOR'!F346/10000</f>
        <v>13.4651</v>
      </c>
      <c r="E102" s="6">
        <f>+'[1]CONSUMO EN ARGENTINA POR COLOR'!F358/10000</f>
        <v>15.808</v>
      </c>
      <c r="F102" s="6">
        <f>+'[1]CONSUMO EN ARGENTINA POR COLOR'!F370/10000</f>
        <v>19.183800000000002</v>
      </c>
      <c r="G102" s="6">
        <f>+'[1]CONSUMO EN ARGENTINA POR COLOR'!F382/10000</f>
        <v>21.653400000000001</v>
      </c>
      <c r="H102" s="6">
        <f>+'[1]CONSUMO EN ARGENTINA POR COLOR'!F394/10000</f>
        <v>23.493200000000002</v>
      </c>
      <c r="I102" s="106">
        <f>+'[1]CONSUMO EN ARGENTINA POR COLOR'!F406/10000</f>
        <v>15.392099999999999</v>
      </c>
      <c r="J102" s="93">
        <f t="shared" si="226"/>
        <v>-0.34482743942928173</v>
      </c>
      <c r="K102" s="2"/>
      <c r="L102" s="91" t="s">
        <v>3</v>
      </c>
      <c r="M102" s="106">
        <f>+SUM('[1]CONSUMO EN ARGENTINA POR COLOR'!$F$306:$F$317)/10000</f>
        <v>188.84740699999998</v>
      </c>
      <c r="N102" s="6">
        <f>+SUM(C97:C102)+SUM(B103:B108)</f>
        <v>168.07990000000001</v>
      </c>
      <c r="O102" s="6">
        <f t="shared" ref="O102" si="248">+SUM(D97:D102)+SUM(C103:C108)</f>
        <v>160.16360000000003</v>
      </c>
      <c r="P102" s="6">
        <f t="shared" ref="P102" si="249">+SUM(E97:E102)+SUM(D103:D108)</f>
        <v>165.46520000000001</v>
      </c>
      <c r="Q102" s="6">
        <f t="shared" ref="Q102" si="250">+SUM(F97:F102)+SUM(E103:E108)</f>
        <v>191.09460000000001</v>
      </c>
      <c r="R102" s="6">
        <f>+SUM(G97:G102)+SUM(F103:F108)</f>
        <v>226.79990000000001</v>
      </c>
      <c r="S102" s="107">
        <f>+SUM(H97:H102)+SUM(G103:G108)</f>
        <v>218.51609999999999</v>
      </c>
      <c r="T102" s="92">
        <f t="shared" ref="T102" si="251">+SUM(I97:I102)+SUM(H103:H108)</f>
        <v>207.2116</v>
      </c>
      <c r="U102" s="119">
        <f t="shared" si="230"/>
        <v>-5.1733030197774865E-2</v>
      </c>
      <c r="V102" s="115">
        <f t="shared" si="231"/>
        <v>5.2858598919107269E-2</v>
      </c>
    </row>
    <row r="103" spans="1:22" x14ac:dyDescent="0.25">
      <c r="A103" s="91" t="s">
        <v>4</v>
      </c>
      <c r="B103" s="106">
        <f>+'[1]CONSUMO EN ARGENTINA POR COLOR'!F323/10000</f>
        <v>15.0954</v>
      </c>
      <c r="C103" s="6">
        <f>+'[1]CONSUMO EN ARGENTINA POR COLOR'!F335/10000</f>
        <v>16.744599999999998</v>
      </c>
      <c r="D103" s="6">
        <f>+'[1]CONSUMO EN ARGENTINA POR COLOR'!F347/10000</f>
        <v>14.1487</v>
      </c>
      <c r="E103" s="6">
        <f>+'[1]CONSUMO EN ARGENTINA POR COLOR'!F359/10000</f>
        <v>17.5472</v>
      </c>
      <c r="F103" s="6">
        <f>+'[1]CONSUMO EN ARGENTINA POR COLOR'!F371/10000</f>
        <v>23.155999999999999</v>
      </c>
      <c r="G103" s="6">
        <f>+'[1]CONSUMO EN ARGENTINA POR COLOR'!F383/10000</f>
        <v>18.340299999999999</v>
      </c>
      <c r="H103" s="6">
        <f>+'[1]CONSUMO EN ARGENTINA POR COLOR'!F395/10000</f>
        <v>21.254999999999999</v>
      </c>
      <c r="I103" s="106">
        <f>+'[1]CONSUMO EN ARGENTINA POR COLOR'!F407/10000</f>
        <v>16.636600000000001</v>
      </c>
      <c r="J103" s="93">
        <f t="shared" ref="J103" si="252">+I103/H103-1</f>
        <v>-0.2172853446247941</v>
      </c>
      <c r="K103" s="2"/>
      <c r="L103" s="91" t="s">
        <v>4</v>
      </c>
      <c r="M103" s="106">
        <f>+SUM('[1]CONSUMO EN ARGENTINA POR COLOR'!$F$306:$F$317)/10000</f>
        <v>188.84740699999998</v>
      </c>
      <c r="N103" s="6">
        <f t="shared" ref="N103:S103" si="253">+SUM(C97:C103)+SUM(B104:B108)</f>
        <v>169.72910000000002</v>
      </c>
      <c r="O103" s="6">
        <f t="shared" si="253"/>
        <v>157.5677</v>
      </c>
      <c r="P103" s="6">
        <f t="shared" si="253"/>
        <v>168.86369999999999</v>
      </c>
      <c r="Q103" s="6">
        <f t="shared" si="253"/>
        <v>196.70340000000002</v>
      </c>
      <c r="R103" s="6">
        <f t="shared" si="253"/>
        <v>221.98419999999999</v>
      </c>
      <c r="S103" s="107">
        <f t="shared" si="253"/>
        <v>221.4308</v>
      </c>
      <c r="T103" s="92">
        <f t="shared" ref="T103" si="254">+SUM(I97:I103)+SUM(H104:H108)</f>
        <v>202.5932</v>
      </c>
      <c r="U103" s="119">
        <f t="shared" si="230"/>
        <v>-8.5072176047776615E-2</v>
      </c>
      <c r="V103" s="115">
        <f t="shared" si="231"/>
        <v>5.1553888567808182E-2</v>
      </c>
    </row>
    <row r="104" spans="1:22" x14ac:dyDescent="0.25">
      <c r="A104" s="91" t="s">
        <v>5</v>
      </c>
      <c r="B104" s="106">
        <f>+'[1]CONSUMO EN ARGENTINA POR COLOR'!F324/10000</f>
        <v>21.8736</v>
      </c>
      <c r="C104" s="6">
        <f>+'[1]CONSUMO EN ARGENTINA POR COLOR'!F336/10000</f>
        <v>18.183299999999999</v>
      </c>
      <c r="D104" s="6">
        <f>+'[1]CONSUMO EN ARGENTINA POR COLOR'!F348/10000</f>
        <v>16.405100000000001</v>
      </c>
      <c r="E104" s="6">
        <f>+'[1]CONSUMO EN ARGENTINA POR COLOR'!F360/10000</f>
        <v>18.3306</v>
      </c>
      <c r="F104" s="6">
        <f>+'[1]CONSUMO EN ARGENTINA POR COLOR'!F372/10000</f>
        <v>21.698399999999999</v>
      </c>
      <c r="G104" s="6">
        <f>+'[1]CONSUMO EN ARGENTINA POR COLOR'!F384/10000</f>
        <v>20.873100000000001</v>
      </c>
      <c r="H104" s="6">
        <f>+'[1]CONSUMO EN ARGENTINA POR COLOR'!F396/10000</f>
        <v>23.7896</v>
      </c>
      <c r="I104" s="106">
        <f>+'[1]CONSUMO EN ARGENTINA POR COLOR'!F408/10000</f>
        <v>20.3569</v>
      </c>
      <c r="J104" s="93">
        <f t="shared" ref="J104" si="255">+I104/H104-1</f>
        <v>-0.14429414534082119</v>
      </c>
      <c r="K104" s="2"/>
      <c r="L104" s="91" t="s">
        <v>5</v>
      </c>
      <c r="M104" s="106">
        <f>+SUM('[1]CONSUMO EN ARGENTINA POR COLOR'!$F$306:$F$317)/10000</f>
        <v>188.84740699999998</v>
      </c>
      <c r="N104" s="6">
        <f>+SUM(C97:C104)+SUM(B105:B108)</f>
        <v>166.03880000000001</v>
      </c>
      <c r="O104" s="6">
        <f>+SUM(D97:D104)+SUM(C105:C108)</f>
        <v>155.78950000000003</v>
      </c>
      <c r="P104" s="6">
        <f>+SUM(E97:E104)+SUM(D105:D108)</f>
        <v>170.78919999999999</v>
      </c>
      <c r="Q104" s="6">
        <f t="shared" ref="Q104" si="256">+SUM(F97:F104)+SUM(E105:E108)</f>
        <v>200.0712</v>
      </c>
      <c r="R104" s="6">
        <f>+SUM(G97:G104)+SUM(F105:F108)</f>
        <v>221.15890000000002</v>
      </c>
      <c r="S104" s="107">
        <f>+SUM(H97:H104)+SUM(G105:G108)</f>
        <v>224.34730000000002</v>
      </c>
      <c r="T104" s="92">
        <f t="shared" ref="T104" si="257">+SUM(I97:I104)+SUM(H105:H108)</f>
        <v>199.16050000000001</v>
      </c>
      <c r="U104" s="119">
        <f t="shared" si="230"/>
        <v>-0.11226700744782758</v>
      </c>
      <c r="V104" s="115">
        <f t="shared" si="231"/>
        <v>5.0347497112787964E-2</v>
      </c>
    </row>
    <row r="105" spans="1:22" x14ac:dyDescent="0.25">
      <c r="A105" s="91" t="s">
        <v>6</v>
      </c>
      <c r="B105" s="106">
        <f>+'[1]CONSUMO EN ARGENTINA POR COLOR'!F325/10000</f>
        <v>19.247399999999999</v>
      </c>
      <c r="C105" s="6">
        <f>+'[1]CONSUMO EN ARGENTINA POR COLOR'!F337/10000</f>
        <v>14.303599999999999</v>
      </c>
      <c r="D105" s="6">
        <f>+'[1]CONSUMO EN ARGENTINA POR COLOR'!F349/10000</f>
        <v>15.6914</v>
      </c>
      <c r="E105" s="6">
        <f>+'[1]CONSUMO EN ARGENTINA POR COLOR'!F361/10000</f>
        <v>17.7181</v>
      </c>
      <c r="F105" s="6">
        <f>+'[1]CONSUMO EN ARGENTINA POR COLOR'!F373/10000</f>
        <v>22.974399999999999</v>
      </c>
      <c r="G105" s="6">
        <f>+'[1]CONSUMO EN ARGENTINA POR COLOR'!F385/10000</f>
        <v>16.203399999999998</v>
      </c>
      <c r="H105" s="6">
        <f>+'[1]CONSUMO EN ARGENTINA POR COLOR'!F397/10000</f>
        <v>21.232099999999999</v>
      </c>
      <c r="I105" s="106">
        <f>+'[1]CONSUMO EN ARGENTINA POR COLOR'!F409/10000</f>
        <v>18.820699999999999</v>
      </c>
      <c r="J105" s="93">
        <f t="shared" ref="J105" si="258">+I105/H105-1</f>
        <v>-0.11357331587549047</v>
      </c>
      <c r="K105" s="2"/>
      <c r="L105" s="91" t="s">
        <v>6</v>
      </c>
      <c r="M105" s="106">
        <f>+SUM('[1]CONSUMO EN ARGENTINA POR COLOR'!$F$306:$F$317)/10000</f>
        <v>188.84740699999998</v>
      </c>
      <c r="N105" s="6">
        <f t="shared" ref="N105:S105" si="259">+SUM(C97:C105)+SUM(B106:B108)</f>
        <v>161.095</v>
      </c>
      <c r="O105" s="6">
        <f t="shared" si="259"/>
        <v>157.1773</v>
      </c>
      <c r="P105" s="6">
        <f t="shared" si="259"/>
        <v>172.8159</v>
      </c>
      <c r="Q105" s="6">
        <f t="shared" si="259"/>
        <v>205.32750000000001</v>
      </c>
      <c r="R105" s="6">
        <f t="shared" si="259"/>
        <v>214.3879</v>
      </c>
      <c r="S105" s="107">
        <f t="shared" si="259"/>
        <v>229.37600000000003</v>
      </c>
      <c r="T105" s="37">
        <f t="shared" ref="T105" si="260">+SUM(I97:I105)+SUM(H106:H108)</f>
        <v>196.7491</v>
      </c>
      <c r="U105" s="78">
        <f t="shared" si="230"/>
        <v>-0.14224199567522333</v>
      </c>
      <c r="V105" s="7">
        <f t="shared" si="231"/>
        <v>4.5934735236078827E-2</v>
      </c>
    </row>
    <row r="106" spans="1:22" x14ac:dyDescent="0.25">
      <c r="A106" s="91" t="s">
        <v>7</v>
      </c>
      <c r="B106" s="106">
        <f>+'[1]CONSUMO EN ARGENTINA POR COLOR'!F326/10000</f>
        <v>17.249099999999999</v>
      </c>
      <c r="C106" s="6">
        <f>+'[1]CONSUMO EN ARGENTINA POR COLOR'!F338/10000</f>
        <v>18.735900000000001</v>
      </c>
      <c r="D106" s="6">
        <f>+'[1]CONSUMO EN ARGENTINA POR COLOR'!F350/10000</f>
        <v>16.154900000000001</v>
      </c>
      <c r="E106" s="6">
        <f>+'[1]CONSUMO EN ARGENTINA POR COLOR'!F362/10000</f>
        <v>19.704699999999999</v>
      </c>
      <c r="F106" s="6">
        <f>+'[1]CONSUMO EN ARGENTINA POR COLOR'!F374/10000</f>
        <v>21.1629</v>
      </c>
      <c r="G106" s="6">
        <f>+'[1]CONSUMO EN ARGENTINA POR COLOR'!F386/10000</f>
        <v>16.401</v>
      </c>
      <c r="H106" s="6">
        <f>+'[1]CONSUMO EN ARGENTINA POR COLOR'!F398/10000</f>
        <v>20.396000000000001</v>
      </c>
      <c r="I106" s="106">
        <f>+'[1]CONSUMO EN ARGENTINA POR COLOR'!F410/10000</f>
        <v>19.0654</v>
      </c>
      <c r="J106" s="93">
        <f t="shared" ref="J106" si="261">+I106/H106-1</f>
        <v>-6.5238282016081617E-2</v>
      </c>
      <c r="K106" s="2"/>
      <c r="L106" s="91" t="s">
        <v>7</v>
      </c>
      <c r="M106" s="106">
        <f>+SUM('[1]CONSUMO EN ARGENTINA POR COLOR'!$F$306:$F$317)/10000</f>
        <v>188.84740699999998</v>
      </c>
      <c r="N106" s="6">
        <f t="shared" ref="N106:S106" si="262">+SUM(C97:C106)+SUM(B107:B108)</f>
        <v>162.58180000000002</v>
      </c>
      <c r="O106" s="6">
        <f t="shared" si="262"/>
        <v>154.59630000000001</v>
      </c>
      <c r="P106" s="6">
        <f t="shared" si="262"/>
        <v>176.3657</v>
      </c>
      <c r="Q106" s="6">
        <f t="shared" si="262"/>
        <v>206.78570000000002</v>
      </c>
      <c r="R106" s="6">
        <f t="shared" si="262"/>
        <v>209.62600000000003</v>
      </c>
      <c r="S106" s="107">
        <f t="shared" si="262"/>
        <v>233.37100000000004</v>
      </c>
      <c r="T106" s="107">
        <f t="shared" ref="T106" si="263">+SUM(I97:I106)+SUM(H107:H108)</f>
        <v>195.41849999999999</v>
      </c>
      <c r="U106" s="119">
        <f t="shared" si="230"/>
        <v>-0.16262731873283331</v>
      </c>
      <c r="V106" s="115">
        <f t="shared" si="231"/>
        <v>4.7980775681078836E-2</v>
      </c>
    </row>
    <row r="107" spans="1:22" x14ac:dyDescent="0.25">
      <c r="A107" s="91" t="s">
        <v>8</v>
      </c>
      <c r="B107" s="106">
        <f>+'[1]CONSUMO EN ARGENTINA POR COLOR'!F327/10000</f>
        <v>15.911</v>
      </c>
      <c r="C107" s="6">
        <f>+'[1]CONSUMO EN ARGENTINA POR COLOR'!F339/10000</f>
        <v>17.024999999999999</v>
      </c>
      <c r="D107" s="6">
        <f>+'[1]CONSUMO EN ARGENTINA POR COLOR'!F351/10000</f>
        <v>13.8109</v>
      </c>
      <c r="E107" s="6">
        <f>+'[1]CONSUMO EN ARGENTINA POR COLOR'!F363/10000</f>
        <v>17.235600000000002</v>
      </c>
      <c r="F107" s="6">
        <f>+'[1]CONSUMO EN ARGENTINA POR COLOR'!F375/10000</f>
        <v>19.365400000000001</v>
      </c>
      <c r="G107" s="6">
        <f>+'[1]CONSUMO EN ARGENTINA POR COLOR'!F387/10000</f>
        <v>20.3109</v>
      </c>
      <c r="H107" s="6">
        <f>+'[1]CONSUMO EN ARGENTINA POR COLOR'!F399/10000</f>
        <v>20.487300000000001</v>
      </c>
      <c r="I107" s="106">
        <f>+'[1]CONSUMO EN ARGENTINA POR COLOR'!F411/10000</f>
        <v>19.309200000000001</v>
      </c>
      <c r="J107" s="93">
        <f t="shared" ref="J107" si="264">+I107/H107-1</f>
        <v>-5.7503917060813259E-2</v>
      </c>
      <c r="K107" s="2"/>
      <c r="L107" s="91" t="s">
        <v>8</v>
      </c>
      <c r="M107" s="106">
        <f>+SUM('[1]CONSUMO EN ARGENTINA POR COLOR'!$F$306:$F$317)/10000</f>
        <v>188.84740699999998</v>
      </c>
      <c r="N107" s="6">
        <f t="shared" ref="N107:S107" si="265">+SUM(C97:C107)+SUM(B108)</f>
        <v>163.69580000000002</v>
      </c>
      <c r="O107" s="6">
        <f t="shared" si="265"/>
        <v>151.38220000000001</v>
      </c>
      <c r="P107" s="6">
        <f t="shared" si="265"/>
        <v>179.79040000000001</v>
      </c>
      <c r="Q107" s="6">
        <f t="shared" si="265"/>
        <v>208.91550000000001</v>
      </c>
      <c r="R107" s="6">
        <f t="shared" si="265"/>
        <v>210.57150000000001</v>
      </c>
      <c r="S107" s="107">
        <f t="shared" si="265"/>
        <v>233.54740000000004</v>
      </c>
      <c r="T107" s="92">
        <f t="shared" ref="T107" si="266">+SUM(I97:I107)+SUM(H108)</f>
        <v>194.24039999999999</v>
      </c>
      <c r="U107" s="119">
        <f t="shared" si="230"/>
        <v>-0.16830416437947948</v>
      </c>
      <c r="V107" s="115">
        <f t="shared" si="231"/>
        <v>5.1121574722126306E-2</v>
      </c>
    </row>
    <row r="108" spans="1:22" x14ac:dyDescent="0.25">
      <c r="A108" s="91" t="s">
        <v>9</v>
      </c>
      <c r="B108" s="106">
        <f>+'[1]CONSUMO EN ARGENTINA POR COLOR'!F328/10000</f>
        <v>11.525</v>
      </c>
      <c r="C108" s="6">
        <f>+'[1]CONSUMO EN ARGENTINA POR COLOR'!F340/10000</f>
        <v>10.6059</v>
      </c>
      <c r="D108" s="6">
        <f>+'[1]CONSUMO EN ARGENTINA POR COLOR'!F352/10000</f>
        <v>13.4069</v>
      </c>
      <c r="E108" s="6">
        <f>+'[1]CONSUMO EN ARGENTINA POR COLOR'!F364/10000</f>
        <v>14.579700000000001</v>
      </c>
      <c r="F108" s="6">
        <f>+'[1]CONSUMO EN ARGENTINA POR COLOR'!F376/10000</f>
        <v>16.6206</v>
      </c>
      <c r="G108" s="6">
        <f>+'[1]CONSUMO EN ARGENTINA POR COLOR'!F388/10000</f>
        <v>18.776700000000002</v>
      </c>
      <c r="H108" s="6">
        <f>+'[1]CONSUMO EN ARGENTINA POR COLOR'!F400/10000</f>
        <v>13.2577</v>
      </c>
      <c r="I108" s="106"/>
      <c r="J108" s="93"/>
      <c r="K108" s="2"/>
      <c r="L108" s="91" t="s">
        <v>9</v>
      </c>
      <c r="M108" s="106">
        <f>+SUM('[1]CONSUMO EN ARGENTINA POR COLOR'!$F$306:$F$317)/10000</f>
        <v>188.84740699999998</v>
      </c>
      <c r="N108" s="6">
        <f t="shared" ref="N108:S108" si="267">+SUM(C97:C108)</f>
        <v>162.77670000000001</v>
      </c>
      <c r="O108" s="6">
        <f t="shared" si="267"/>
        <v>154.18320000000003</v>
      </c>
      <c r="P108" s="6">
        <f t="shared" si="267"/>
        <v>180.9632</v>
      </c>
      <c r="Q108" s="6">
        <f t="shared" si="267"/>
        <v>210.9564</v>
      </c>
      <c r="R108" s="6">
        <f t="shared" si="267"/>
        <v>212.72760000000002</v>
      </c>
      <c r="S108" s="107">
        <f t="shared" si="267"/>
        <v>228.02840000000003</v>
      </c>
      <c r="T108" s="92"/>
      <c r="U108" s="119"/>
      <c r="V108" s="115"/>
    </row>
    <row r="109" spans="1:22" ht="25.5" x14ac:dyDescent="0.25">
      <c r="A109" s="94" t="s">
        <v>13</v>
      </c>
      <c r="B109" s="108">
        <f>SUM(B97:B108)</f>
        <v>173.58489999999998</v>
      </c>
      <c r="C109" s="85">
        <f>SUM(C97:C108)</f>
        <v>162.77670000000001</v>
      </c>
      <c r="D109" s="85">
        <f>SUM(D97:D108)</f>
        <v>154.18320000000003</v>
      </c>
      <c r="E109" s="85">
        <f>SUM(E97:E108)</f>
        <v>180.9632</v>
      </c>
      <c r="F109" s="85">
        <f>SUM(F97:F108)</f>
        <v>210.9564</v>
      </c>
      <c r="G109" s="85">
        <f t="shared" ref="G109:H109" si="268">SUM(G97:G108)</f>
        <v>212.72760000000002</v>
      </c>
      <c r="H109" s="109">
        <f t="shared" si="268"/>
        <v>228.02840000000003</v>
      </c>
      <c r="I109" s="85"/>
      <c r="J109" s="96"/>
      <c r="K109" s="3"/>
      <c r="L109" s="94" t="s">
        <v>14</v>
      </c>
      <c r="M109" s="108">
        <f t="shared" ref="M109:T109" si="269">+AVERAGE(M97:M108)</f>
        <v>188.84740699999998</v>
      </c>
      <c r="N109" s="85">
        <f t="shared" si="269"/>
        <v>166.53944166666668</v>
      </c>
      <c r="O109" s="85">
        <f t="shared" si="269"/>
        <v>158.66903333333335</v>
      </c>
      <c r="P109" s="85">
        <f t="shared" si="269"/>
        <v>167.3058</v>
      </c>
      <c r="Q109" s="85">
        <f t="shared" si="269"/>
        <v>194.97217500000002</v>
      </c>
      <c r="R109" s="85">
        <f t="shared" si="269"/>
        <v>218.61183333333335</v>
      </c>
      <c r="S109" s="109">
        <f t="shared" si="269"/>
        <v>221.55415833333336</v>
      </c>
      <c r="T109" s="95">
        <f t="shared" si="269"/>
        <v>208.83648181818182</v>
      </c>
      <c r="U109" s="121">
        <f>+S109/R109-1</f>
        <v>1.3459129614057153E-2</v>
      </c>
      <c r="V109" s="178">
        <f>+POWER(S109/N109,0.2)-1</f>
        <v>5.8747895963391361E-2</v>
      </c>
    </row>
    <row r="110" spans="1:22" ht="25.5" x14ac:dyDescent="0.25">
      <c r="A110" s="97" t="s">
        <v>15</v>
      </c>
      <c r="B110" s="110">
        <f t="shared" ref="B110:H110" si="270">+B109/B$163</f>
        <v>0.18434355877736455</v>
      </c>
      <c r="C110" s="86">
        <f t="shared" si="270"/>
        <v>0.18238224409329717</v>
      </c>
      <c r="D110" s="86">
        <f t="shared" si="270"/>
        <v>0.18363841634031169</v>
      </c>
      <c r="E110" s="86">
        <f t="shared" si="270"/>
        <v>0.20441829868378678</v>
      </c>
      <c r="F110" s="86">
        <f t="shared" si="270"/>
        <v>0.22371585480618703</v>
      </c>
      <c r="G110" s="86">
        <f t="shared" si="270"/>
        <v>0.25382265551153249</v>
      </c>
      <c r="H110" s="111">
        <f t="shared" si="270"/>
        <v>0.27556075672127406</v>
      </c>
      <c r="I110" s="86"/>
      <c r="J110" s="99"/>
      <c r="K110" s="3"/>
      <c r="L110" s="97" t="s">
        <v>15</v>
      </c>
      <c r="M110" s="110">
        <f t="shared" ref="M110:T110" si="271">+M109/M$163</f>
        <v>0.17655674067426719</v>
      </c>
      <c r="N110" s="86">
        <f t="shared" si="271"/>
        <v>0.1825689031188667</v>
      </c>
      <c r="O110" s="86">
        <f t="shared" si="271"/>
        <v>0.18231962294259829</v>
      </c>
      <c r="P110" s="86">
        <f t="shared" si="271"/>
        <v>0.19576941323438826</v>
      </c>
      <c r="Q110" s="86">
        <f t="shared" si="271"/>
        <v>0.2122412439489233</v>
      </c>
      <c r="R110" s="86">
        <f t="shared" si="271"/>
        <v>0.24740722174956178</v>
      </c>
      <c r="S110" s="111">
        <f t="shared" si="271"/>
        <v>0.26297821762019313</v>
      </c>
      <c r="T110" s="98">
        <f t="shared" si="271"/>
        <v>0.26493960632893904</v>
      </c>
      <c r="U110" s="120"/>
      <c r="V110" s="116"/>
    </row>
    <row r="111" spans="1:22" ht="26.25" thickBot="1" x14ac:dyDescent="0.3">
      <c r="A111" s="100" t="s">
        <v>12</v>
      </c>
      <c r="B111" s="112"/>
      <c r="C111" s="87">
        <f>+C109/B109-1</f>
        <v>-6.2264632465150904E-2</v>
      </c>
      <c r="D111" s="87">
        <f t="shared" ref="D111" si="272">+D109/C109-1</f>
        <v>-5.2793182316633658E-2</v>
      </c>
      <c r="E111" s="87">
        <f t="shared" ref="E111" si="273">+E109/D109-1</f>
        <v>0.17368948108483906</v>
      </c>
      <c r="F111" s="87">
        <f t="shared" ref="F111:H111" si="274">+F109/E109-1</f>
        <v>0.16574198511078486</v>
      </c>
      <c r="G111" s="87">
        <f t="shared" si="274"/>
        <v>8.3960477141249434E-3</v>
      </c>
      <c r="H111" s="113">
        <f t="shared" si="274"/>
        <v>7.1926726950334752E-2</v>
      </c>
      <c r="I111" s="87"/>
      <c r="J111" s="103"/>
      <c r="K111" s="2"/>
      <c r="L111" s="100" t="s">
        <v>12</v>
      </c>
      <c r="M111" s="112"/>
      <c r="N111" s="87">
        <f>+N109/M109-1</f>
        <v>-0.11812693479732717</v>
      </c>
      <c r="O111" s="87">
        <f t="shared" ref="O111" si="275">+O109/N109-1</f>
        <v>-4.7258524794902113E-2</v>
      </c>
      <c r="P111" s="87">
        <f t="shared" ref="P111" si="276">+P109/O109-1</f>
        <v>5.4432591446640144E-2</v>
      </c>
      <c r="Q111" s="87">
        <f t="shared" ref="Q111" si="277">+Q109/P109-1</f>
        <v>0.16536411170443599</v>
      </c>
      <c r="R111" s="87">
        <f t="shared" ref="R111" si="278">+R109/Q109-1</f>
        <v>0.12124631801093333</v>
      </c>
      <c r="S111" s="113">
        <f t="shared" ref="S111" si="279">+S109/R109-1</f>
        <v>1.3459129614057153E-2</v>
      </c>
      <c r="T111" s="102">
        <f t="shared" ref="T111" si="280">+T109/S109-1</f>
        <v>-5.7402111568664371E-2</v>
      </c>
      <c r="U111" s="101"/>
      <c r="V111" s="117"/>
    </row>
    <row r="112" spans="1:22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2" ht="15.75" thickBot="1" x14ac:dyDescent="0.3">
      <c r="A113" s="284" t="s">
        <v>255</v>
      </c>
      <c r="B113" s="285"/>
      <c r="C113" s="285"/>
      <c r="D113" s="285"/>
      <c r="E113" s="285"/>
      <c r="F113" s="285"/>
      <c r="G113" s="285"/>
      <c r="H113" s="285"/>
      <c r="I113" s="285"/>
      <c r="J113" s="286"/>
      <c r="K113" s="2"/>
      <c r="L113" s="284" t="s">
        <v>256</v>
      </c>
      <c r="M113" s="285"/>
      <c r="N113" s="285"/>
      <c r="O113" s="285"/>
      <c r="P113" s="285"/>
      <c r="Q113" s="285"/>
      <c r="R113" s="285"/>
      <c r="S113" s="285"/>
      <c r="T113" s="285"/>
      <c r="U113" s="285"/>
      <c r="V113" s="286"/>
    </row>
    <row r="114" spans="1:22" ht="38.25" x14ac:dyDescent="0.25">
      <c r="A114" s="88"/>
      <c r="B114" s="104">
        <v>2016</v>
      </c>
      <c r="C114" s="84">
        <f>+B114+1</f>
        <v>2017</v>
      </c>
      <c r="D114" s="84">
        <f t="shared" ref="D114:G114" si="281">+C114+1</f>
        <v>2018</v>
      </c>
      <c r="E114" s="84">
        <f t="shared" si="281"/>
        <v>2019</v>
      </c>
      <c r="F114" s="84">
        <f t="shared" si="281"/>
        <v>2020</v>
      </c>
      <c r="G114" s="84">
        <f t="shared" si="281"/>
        <v>2021</v>
      </c>
      <c r="H114" s="84">
        <f>+H96</f>
        <v>2022</v>
      </c>
      <c r="I114" s="104">
        <v>2023</v>
      </c>
      <c r="J114" s="90" t="s">
        <v>16</v>
      </c>
      <c r="K114" s="2"/>
      <c r="L114" s="88"/>
      <c r="M114" s="104">
        <v>2016</v>
      </c>
      <c r="N114" s="84">
        <f>+M114+1</f>
        <v>2017</v>
      </c>
      <c r="O114" s="84">
        <f t="shared" ref="O114:Q114" si="282">+N114+1</f>
        <v>2018</v>
      </c>
      <c r="P114" s="84">
        <f t="shared" si="282"/>
        <v>2019</v>
      </c>
      <c r="Q114" s="84">
        <f t="shared" si="282"/>
        <v>2020</v>
      </c>
      <c r="R114" s="84">
        <f t="shared" ref="R114" si="283">+Q114+1</f>
        <v>2021</v>
      </c>
      <c r="S114" s="105">
        <v>2022</v>
      </c>
      <c r="T114" s="89">
        <v>2023</v>
      </c>
      <c r="U114" s="118" t="s">
        <v>16</v>
      </c>
      <c r="V114" s="114" t="s">
        <v>21</v>
      </c>
    </row>
    <row r="115" spans="1:22" x14ac:dyDescent="0.25">
      <c r="A115" s="91" t="s">
        <v>10</v>
      </c>
      <c r="B115" s="230">
        <f>+'[1]CONSUMO EN ARGENTINA POR COLOR'!I317/10000</f>
        <v>0.16009999999999999</v>
      </c>
      <c r="C115" s="162">
        <f>+'[1]CONSUMO EN ARGENTINA POR COLOR'!I329/10000</f>
        <v>0.27150000000000002</v>
      </c>
      <c r="D115" s="162">
        <f>+'[1]CONSUMO EN ARGENTINA POR COLOR'!I341/10000</f>
        <v>0.2485</v>
      </c>
      <c r="E115" s="162">
        <f>+'[1]CONSUMO EN ARGENTINA POR COLOR'!I353/10000</f>
        <v>0.154</v>
      </c>
      <c r="F115" s="162">
        <f>+'[1]CONSUMO EN ARGENTINA POR COLOR'!I365/10000</f>
        <v>0.41289999999999999</v>
      </c>
      <c r="G115" s="162">
        <f>+'[1]CONSUMO EN ARGENTINA POR COLOR'!I377/10000</f>
        <v>0.36480000000000001</v>
      </c>
      <c r="H115" s="162">
        <f>+'[1]CONSUMO EN ARGENTINA POR COLOR'!I389/10000</f>
        <v>0.3463</v>
      </c>
      <c r="I115" s="230">
        <f>+'[1]CONSUMO EN ARGENTINA POR COLOR'!I401/10000</f>
        <v>0.30120000000000002</v>
      </c>
      <c r="J115" s="93">
        <f t="shared" ref="J115:J120" si="284">+I115/H115-1</f>
        <v>-0.13023390124169787</v>
      </c>
      <c r="K115" s="2"/>
      <c r="L115" s="91" t="s">
        <v>10</v>
      </c>
      <c r="M115" s="106">
        <f>+SUM('[1]CONSUMO EN ARGENTINA POR COLOR'!I306:I317)/10000</f>
        <v>3.8586889999999991</v>
      </c>
      <c r="N115" s="6">
        <f>+SUM(C115)+SUM(B116:B126)</f>
        <v>3.7007829999999999</v>
      </c>
      <c r="O115" s="6">
        <f t="shared" ref="O115" si="285">+SUM(D115)+SUM(C116:C126)</f>
        <v>4.2568000000000001</v>
      </c>
      <c r="P115" s="6">
        <f t="shared" ref="P115" si="286">+SUM(E115)+SUM(D116:D126)</f>
        <v>3.9102999999999999</v>
      </c>
      <c r="Q115" s="6">
        <f t="shared" ref="Q115" si="287">+SUM(F115)+SUM(E116:E126)</f>
        <v>4.1932999999999998</v>
      </c>
      <c r="R115" s="6">
        <f>+SUM(G115)+SUM(F116:F126)</f>
        <v>4.9743000000000004</v>
      </c>
      <c r="S115" s="107">
        <f>+SUM(H115)+SUM(G116:G126)</f>
        <v>6.6055999999999999</v>
      </c>
      <c r="T115" s="92">
        <f>+SUM(I115)+SUM(H116:H126)</f>
        <v>7.7753999999999994</v>
      </c>
      <c r="U115" s="119">
        <f t="shared" ref="U115:U125" si="288">+T115/S115-1</f>
        <v>0.17709216422429441</v>
      </c>
      <c r="V115" s="115">
        <f t="shared" ref="V115:V125" si="289">+POWER(T115/O115,0.2)-1</f>
        <v>0.12804882856899735</v>
      </c>
    </row>
    <row r="116" spans="1:22" x14ac:dyDescent="0.25">
      <c r="A116" s="91" t="s">
        <v>11</v>
      </c>
      <c r="B116" s="230">
        <f>+'[1]CONSUMO EN ARGENTINA POR COLOR'!I318/10000</f>
        <v>0.1734</v>
      </c>
      <c r="C116" s="162">
        <f>+'[1]CONSUMO EN ARGENTINA POR COLOR'!I330/10000</f>
        <v>0.15260000000000001</v>
      </c>
      <c r="D116" s="162">
        <f>+'[1]CONSUMO EN ARGENTINA POR COLOR'!I342/10000</f>
        <v>0.2059</v>
      </c>
      <c r="E116" s="162">
        <f>+'[1]CONSUMO EN ARGENTINA POR COLOR'!I354/10000</f>
        <v>0.12790000000000001</v>
      </c>
      <c r="F116" s="162">
        <f>+'[1]CONSUMO EN ARGENTINA POR COLOR'!I366/10000</f>
        <v>0.31030000000000002</v>
      </c>
      <c r="G116" s="162">
        <f>+'[1]CONSUMO EN ARGENTINA POR COLOR'!I378/10000</f>
        <v>0.32200000000000001</v>
      </c>
      <c r="H116" s="162">
        <f>+'[1]CONSUMO EN ARGENTINA POR COLOR'!I390/10000</f>
        <v>0.49830000000000002</v>
      </c>
      <c r="I116" s="230">
        <f>+'[1]CONSUMO EN ARGENTINA POR COLOR'!I402/10000</f>
        <v>0.20519999999999999</v>
      </c>
      <c r="J116" s="93">
        <f t="shared" si="284"/>
        <v>-0.58819987959060804</v>
      </c>
      <c r="K116" s="2"/>
      <c r="L116" s="91" t="s">
        <v>11</v>
      </c>
      <c r="M116" s="106">
        <f>+SUM('[1]CONSUMO EN ARGENTINA POR COLOR'!I307:I318)/10000</f>
        <v>3.807315</v>
      </c>
      <c r="N116" s="6">
        <f>+SUM(C115:C116)+SUM(B117:B126)</f>
        <v>3.679983</v>
      </c>
      <c r="O116" s="6">
        <f t="shared" ref="O116" si="290">+SUM(D115:D116)+SUM(C117:C126)</f>
        <v>4.3100999999999994</v>
      </c>
      <c r="P116" s="6">
        <f t="shared" ref="P116" si="291">+SUM(E115:E116)+SUM(D117:D126)</f>
        <v>3.8323</v>
      </c>
      <c r="Q116" s="6">
        <f t="shared" ref="Q116" si="292">+SUM(F115:F116)+SUM(E117:E126)</f>
        <v>4.3757000000000001</v>
      </c>
      <c r="R116" s="6">
        <f>+SUM(G115:G116)+SUM(F117:F126)</f>
        <v>4.9860000000000007</v>
      </c>
      <c r="S116" s="107">
        <f>+SUM(H115:H116)+SUM(G117:G126)</f>
        <v>6.7819000000000003</v>
      </c>
      <c r="T116" s="92">
        <f t="shared" ref="T116" si="293">+SUM(I115:I116)+SUM(H117:H126)</f>
        <v>7.4822999999999995</v>
      </c>
      <c r="U116" s="119">
        <f t="shared" si="288"/>
        <v>0.1032748934664327</v>
      </c>
      <c r="V116" s="115">
        <f t="shared" si="289"/>
        <v>0.11663067480341183</v>
      </c>
    </row>
    <row r="117" spans="1:22" x14ac:dyDescent="0.25">
      <c r="A117" s="91" t="s">
        <v>0</v>
      </c>
      <c r="B117" s="230">
        <f>+'[1]CONSUMO EN ARGENTINA POR COLOR'!I319/10000</f>
        <v>0.19408300000000001</v>
      </c>
      <c r="C117" s="162">
        <f>+'[1]CONSUMO EN ARGENTINA POR COLOR'!I331/10000</f>
        <v>0.21410000000000001</v>
      </c>
      <c r="D117" s="162">
        <f>+'[1]CONSUMO EN ARGENTINA POR COLOR'!I343/10000</f>
        <v>0.14729999999999999</v>
      </c>
      <c r="E117" s="162">
        <f>+'[1]CONSUMO EN ARGENTINA POR COLOR'!I355/10000</f>
        <v>0.17199999999999999</v>
      </c>
      <c r="F117" s="162">
        <f>+'[1]CONSUMO EN ARGENTINA POR COLOR'!I367/10000</f>
        <v>0.2346</v>
      </c>
      <c r="G117" s="162">
        <f>+'[1]CONSUMO EN ARGENTINA POR COLOR'!I379/10000</f>
        <v>0.37919999999999998</v>
      </c>
      <c r="H117" s="162">
        <f>+'[1]CONSUMO EN ARGENTINA POR COLOR'!I391/10000</f>
        <v>0.4738</v>
      </c>
      <c r="I117" s="230">
        <f>+'[1]CONSUMO EN ARGENTINA POR COLOR'!I403/10000</f>
        <v>0.26669999999999999</v>
      </c>
      <c r="J117" s="93">
        <f t="shared" si="284"/>
        <v>-0.43710426340227948</v>
      </c>
      <c r="K117" s="2"/>
      <c r="L117" s="91" t="s">
        <v>0</v>
      </c>
      <c r="M117" s="106">
        <f>+SUM('[1]CONSUMO EN ARGENTINA POR COLOR'!I308:I319)/10000</f>
        <v>3.8486760000000002</v>
      </c>
      <c r="N117" s="6">
        <f>+SUM(C115:C117)+SUM(B118:B126)</f>
        <v>3.7</v>
      </c>
      <c r="O117" s="6">
        <f t="shared" ref="O117" si="294">+SUM(D115:D117)+SUM(C118:C126)</f>
        <v>4.2433000000000005</v>
      </c>
      <c r="P117" s="6">
        <f t="shared" ref="P117" si="295">+SUM(E115:E117)+SUM(D118:D126)</f>
        <v>3.8569999999999998</v>
      </c>
      <c r="Q117" s="6">
        <f t="shared" ref="Q117" si="296">+SUM(F115:F117)+SUM(E118:E126)</f>
        <v>4.4382999999999999</v>
      </c>
      <c r="R117" s="6">
        <f>+SUM(G115:G117)+SUM(F118:F126)</f>
        <v>5.1306000000000003</v>
      </c>
      <c r="S117" s="107">
        <f>+SUM(H115:H117)+SUM(G118:G126)</f>
        <v>6.8765000000000001</v>
      </c>
      <c r="T117" s="92">
        <f t="shared" ref="T117" si="297">+SUM(I115:I117)+SUM(H118:H126)</f>
        <v>7.2751999999999999</v>
      </c>
      <c r="U117" s="119">
        <f t="shared" si="288"/>
        <v>5.7980077074092806E-2</v>
      </c>
      <c r="V117" s="115">
        <f t="shared" si="289"/>
        <v>0.11385392589021892</v>
      </c>
    </row>
    <row r="118" spans="1:22" x14ac:dyDescent="0.25">
      <c r="A118" s="91" t="s">
        <v>1</v>
      </c>
      <c r="B118" s="230">
        <f>+'[1]CONSUMO EN ARGENTINA POR COLOR'!I320/10000</f>
        <v>0.17419999999999999</v>
      </c>
      <c r="C118" s="162">
        <f>+'[1]CONSUMO EN ARGENTINA POR COLOR'!I332/10000</f>
        <v>0.2235</v>
      </c>
      <c r="D118" s="162">
        <f>+'[1]CONSUMO EN ARGENTINA POR COLOR'!I344/10000</f>
        <v>9.4100000000000003E-2</v>
      </c>
      <c r="E118" s="162">
        <f>+'[1]CONSUMO EN ARGENTINA POR COLOR'!I356/10000</f>
        <v>0.2959</v>
      </c>
      <c r="F118" s="162">
        <f>+'[1]CONSUMO EN ARGENTINA POR COLOR'!I368/10000</f>
        <v>0.33910000000000001</v>
      </c>
      <c r="G118" s="162">
        <f>+'[1]CONSUMO EN ARGENTINA POR COLOR'!I380/10000</f>
        <v>0.43080000000000002</v>
      </c>
      <c r="H118" s="162">
        <f>+'[1]CONSUMO EN ARGENTINA POR COLOR'!I392/10000</f>
        <v>0.51639999999999997</v>
      </c>
      <c r="I118" s="230">
        <f>+'[1]CONSUMO EN ARGENTINA POR COLOR'!I404/10000</f>
        <v>0.5302</v>
      </c>
      <c r="J118" s="93">
        <f t="shared" si="284"/>
        <v>2.6723470178156461E-2</v>
      </c>
      <c r="K118" s="2"/>
      <c r="L118" s="91" t="s">
        <v>1</v>
      </c>
      <c r="M118" s="106">
        <f>+SUM('[1]CONSUMO EN ARGENTINA POR COLOR'!I309:I320)/10000</f>
        <v>3.7743830000000003</v>
      </c>
      <c r="N118" s="6">
        <f>+SUM(C115:C118)+SUM(B119:B126)</f>
        <v>3.7492999999999999</v>
      </c>
      <c r="O118" s="6">
        <f t="shared" ref="O118" si="298">+SUM(D115:D118)+SUM(C119:C126)</f>
        <v>4.1139000000000001</v>
      </c>
      <c r="P118" s="6">
        <f t="shared" ref="P118" si="299">+SUM(E115:E118)+SUM(D119:D126)</f>
        <v>4.0587999999999997</v>
      </c>
      <c r="Q118" s="6">
        <f t="shared" ref="Q118" si="300">+SUM(F115:F118)+SUM(E119:E126)</f>
        <v>4.4815000000000005</v>
      </c>
      <c r="R118" s="6">
        <f>+SUM(G115:G118)+SUM(F119:F126)</f>
        <v>5.2222999999999997</v>
      </c>
      <c r="S118" s="107">
        <f>+SUM(H115:H118)+SUM(G119:G126)</f>
        <v>6.9620999999999995</v>
      </c>
      <c r="T118" s="92">
        <f t="shared" ref="T118" si="301">+SUM(I115:I118)+SUM(H119:H126)</f>
        <v>7.2889999999999997</v>
      </c>
      <c r="U118" s="119">
        <f t="shared" si="288"/>
        <v>4.6954223581965326E-2</v>
      </c>
      <c r="V118" s="115">
        <f t="shared" si="289"/>
        <v>0.12119936700784084</v>
      </c>
    </row>
    <row r="119" spans="1:22" x14ac:dyDescent="0.25">
      <c r="A119" s="91" t="s">
        <v>2</v>
      </c>
      <c r="B119" s="230">
        <f>+'[1]CONSUMO EN ARGENTINA POR COLOR'!I321/10000</f>
        <v>0.16589999999999999</v>
      </c>
      <c r="C119" s="162">
        <f>+'[1]CONSUMO EN ARGENTINA POR COLOR'!I333/10000</f>
        <v>0.2482</v>
      </c>
      <c r="D119" s="162">
        <f>+'[1]CONSUMO EN ARGENTINA POR COLOR'!I345/10000</f>
        <v>0.39300000000000002</v>
      </c>
      <c r="E119" s="162">
        <f>+'[1]CONSUMO EN ARGENTINA POR COLOR'!I357/10000</f>
        <v>0.2722</v>
      </c>
      <c r="F119" s="162">
        <f>+'[1]CONSUMO EN ARGENTINA POR COLOR'!I369/10000</f>
        <v>0.25629999999999997</v>
      </c>
      <c r="G119" s="162">
        <f>+'[1]CONSUMO EN ARGENTINA POR COLOR'!I381/10000</f>
        <v>0.4511</v>
      </c>
      <c r="H119" s="162">
        <f>+'[1]CONSUMO EN ARGENTINA POR COLOR'!I393/10000</f>
        <v>0.56359999999999999</v>
      </c>
      <c r="I119" s="230">
        <f>+'[1]CONSUMO EN ARGENTINA POR COLOR'!I405/10000</f>
        <v>0.5282</v>
      </c>
      <c r="J119" s="93">
        <f t="shared" si="284"/>
        <v>-6.2810503903477644E-2</v>
      </c>
      <c r="K119" s="2"/>
      <c r="L119" s="91" t="s">
        <v>2</v>
      </c>
      <c r="M119" s="106">
        <f>+SUM('[1]CONSUMO EN ARGENTINA POR COLOR'!I310:I321)/10000</f>
        <v>3.5943610000000001</v>
      </c>
      <c r="N119" s="6">
        <f>+SUM(C115:C119)+SUM(B120:B126)</f>
        <v>3.8315999999999999</v>
      </c>
      <c r="O119" s="6">
        <f t="shared" ref="O119" si="302">+SUM(D115:D119)+SUM(C120:C126)</f>
        <v>4.2587000000000002</v>
      </c>
      <c r="P119" s="6">
        <f t="shared" ref="P119" si="303">+SUM(E115:E119)+SUM(D120:D126)</f>
        <v>3.9379999999999997</v>
      </c>
      <c r="Q119" s="6">
        <f t="shared" ref="Q119" si="304">+SUM(F115:F119)+SUM(E120:E126)</f>
        <v>4.4656000000000002</v>
      </c>
      <c r="R119" s="6">
        <f>+SUM(G115:G119)+SUM(F120:F126)</f>
        <v>5.4170999999999996</v>
      </c>
      <c r="S119" s="107">
        <f>+SUM(H115:H119)+SUM(G120:G126)</f>
        <v>7.0746000000000002</v>
      </c>
      <c r="T119" s="92">
        <f t="shared" ref="T119" si="305">+SUM(I115:I119)+SUM(H120:H126)</f>
        <v>7.2536000000000005</v>
      </c>
      <c r="U119" s="119">
        <f t="shared" si="288"/>
        <v>2.5301783846436665E-2</v>
      </c>
      <c r="V119" s="115">
        <f t="shared" si="289"/>
        <v>0.11238547906354657</v>
      </c>
    </row>
    <row r="120" spans="1:22" x14ac:dyDescent="0.25">
      <c r="A120" s="91" t="s">
        <v>3</v>
      </c>
      <c r="B120" s="230">
        <f>+'[1]CONSUMO EN ARGENTINA POR COLOR'!I322/10000</f>
        <v>0.22489999999999999</v>
      </c>
      <c r="C120" s="162">
        <f>+'[1]CONSUMO EN ARGENTINA POR COLOR'!I334/10000</f>
        <v>0.25840000000000002</v>
      </c>
      <c r="D120" s="162">
        <f>+'[1]CONSUMO EN ARGENTINA POR COLOR'!I346/10000</f>
        <v>0.21060000000000001</v>
      </c>
      <c r="E120" s="162">
        <f>+'[1]CONSUMO EN ARGENTINA POR COLOR'!I358/10000</f>
        <v>0.3044</v>
      </c>
      <c r="F120" s="162">
        <f>+'[1]CONSUMO EN ARGENTINA POR COLOR'!I370/10000</f>
        <v>0.38419999999999999</v>
      </c>
      <c r="G120" s="162">
        <f>+'[1]CONSUMO EN ARGENTINA POR COLOR'!I382/10000</f>
        <v>0.44579999999999997</v>
      </c>
      <c r="H120" s="162">
        <f>+'[1]CONSUMO EN ARGENTINA POR COLOR'!I394/10000</f>
        <v>0.66869999999999996</v>
      </c>
      <c r="I120" s="230">
        <f>+'[1]CONSUMO EN ARGENTINA POR COLOR'!I406/10000</f>
        <v>0.53649999999999998</v>
      </c>
      <c r="J120" s="93">
        <f t="shared" si="284"/>
        <v>-0.19769702407656642</v>
      </c>
      <c r="K120" s="2"/>
      <c r="L120" s="91" t="s">
        <v>3</v>
      </c>
      <c r="M120" s="106">
        <f>+SUM('[1]CONSUMO EN ARGENTINA POR COLOR'!I311:I322)/10000</f>
        <v>3.5405800000000003</v>
      </c>
      <c r="N120" s="6">
        <f>+SUM(C115:C120)+SUM(B121:B126)</f>
        <v>3.8651</v>
      </c>
      <c r="O120" s="6">
        <f t="shared" ref="O120" si="306">+SUM(D115:D120)+SUM(C121:C126)</f>
        <v>4.2109000000000005</v>
      </c>
      <c r="P120" s="6">
        <f t="shared" ref="P120" si="307">+SUM(E115:E120)+SUM(D121:D126)</f>
        <v>4.0318000000000005</v>
      </c>
      <c r="Q120" s="6">
        <f t="shared" ref="Q120" si="308">+SUM(F115:F120)+SUM(E121:E126)</f>
        <v>4.5454000000000008</v>
      </c>
      <c r="R120" s="6">
        <f>+SUM(G115:G120)+SUM(F121:F126)</f>
        <v>5.4786999999999999</v>
      </c>
      <c r="S120" s="107">
        <f>+SUM(H115:H120)+SUM(G121:G126)</f>
        <v>7.2974999999999994</v>
      </c>
      <c r="T120" s="92">
        <f t="shared" ref="T120" si="309">+SUM(I115:I120)+SUM(H121:H126)</f>
        <v>7.1214000000000013</v>
      </c>
      <c r="U120" s="119">
        <f t="shared" si="288"/>
        <v>-2.4131551901335868E-2</v>
      </c>
      <c r="V120" s="115">
        <f t="shared" si="289"/>
        <v>0.11080567653273365</v>
      </c>
    </row>
    <row r="121" spans="1:22" x14ac:dyDescent="0.25">
      <c r="A121" s="91" t="s">
        <v>4</v>
      </c>
      <c r="B121" s="230">
        <f>+'[1]CONSUMO EN ARGENTINA POR COLOR'!I323/10000</f>
        <v>0.28149999999999997</v>
      </c>
      <c r="C121" s="162">
        <f>+'[1]CONSUMO EN ARGENTINA POR COLOR'!I335/10000</f>
        <v>0.21540000000000001</v>
      </c>
      <c r="D121" s="162">
        <f>+'[1]CONSUMO EN ARGENTINA POR COLOR'!I347/10000</f>
        <v>0.34770000000000001</v>
      </c>
      <c r="E121" s="162">
        <f>+'[1]CONSUMO EN ARGENTINA POR COLOR'!I359/10000</f>
        <v>0.37440000000000001</v>
      </c>
      <c r="F121" s="162">
        <f>+'[1]CONSUMO EN ARGENTINA POR COLOR'!I371/10000</f>
        <v>0.30830000000000002</v>
      </c>
      <c r="G121" s="162">
        <f>+'[1]CONSUMO EN ARGENTINA POR COLOR'!I383/10000</f>
        <v>0.72519999999999996</v>
      </c>
      <c r="H121" s="162">
        <f>+'[1]CONSUMO EN ARGENTINA POR COLOR'!I395/10000</f>
        <v>0.62029999999999996</v>
      </c>
      <c r="I121" s="230">
        <f>+'[1]CONSUMO EN ARGENTINA POR COLOR'!I407/10000</f>
        <v>0.64890000000000003</v>
      </c>
      <c r="J121" s="93">
        <f t="shared" ref="J121" si="310">+I121/H121-1</f>
        <v>4.6106722553603152E-2</v>
      </c>
      <c r="K121" s="2"/>
      <c r="L121" s="91" t="s">
        <v>4</v>
      </c>
      <c r="M121" s="106">
        <f>+SUM('[1]CONSUMO EN ARGENTINA POR COLOR'!I312:I323)/10000</f>
        <v>3.5137520000000002</v>
      </c>
      <c r="N121" s="6">
        <f t="shared" ref="N121:S121" si="311">+SUM(C115:C121)+SUM(B122:B126)</f>
        <v>3.7990000000000004</v>
      </c>
      <c r="O121" s="6">
        <f t="shared" si="311"/>
        <v>4.3432000000000004</v>
      </c>
      <c r="P121" s="6">
        <f t="shared" si="311"/>
        <v>4.0585000000000004</v>
      </c>
      <c r="Q121" s="6">
        <f t="shared" si="311"/>
        <v>4.4793000000000003</v>
      </c>
      <c r="R121" s="6">
        <f t="shared" si="311"/>
        <v>5.8956</v>
      </c>
      <c r="S121" s="107">
        <f t="shared" si="311"/>
        <v>7.1926000000000005</v>
      </c>
      <c r="T121" s="92">
        <f t="shared" ref="T121" si="312">+SUM(I115:I121)+SUM(H122:H126)</f>
        <v>7.15</v>
      </c>
      <c r="U121" s="119">
        <f t="shared" si="288"/>
        <v>-5.9227539415510622E-3</v>
      </c>
      <c r="V121" s="115">
        <f t="shared" si="289"/>
        <v>0.10483962713174844</v>
      </c>
    </row>
    <row r="122" spans="1:22" x14ac:dyDescent="0.25">
      <c r="A122" s="91" t="s">
        <v>5</v>
      </c>
      <c r="B122" s="230">
        <f>+'[1]CONSUMO EN ARGENTINA POR COLOR'!I324/10000</f>
        <v>0.27610000000000001</v>
      </c>
      <c r="C122" s="162">
        <f>+'[1]CONSUMO EN ARGENTINA POR COLOR'!I336/10000</f>
        <v>0.34520000000000001</v>
      </c>
      <c r="D122" s="162">
        <f>+'[1]CONSUMO EN ARGENTINA POR COLOR'!I348/10000</f>
        <v>0.5544</v>
      </c>
      <c r="E122" s="162">
        <f>+'[1]CONSUMO EN ARGENTINA POR COLOR'!I360/10000</f>
        <v>0.505</v>
      </c>
      <c r="F122" s="162">
        <f>+'[1]CONSUMO EN ARGENTINA POR COLOR'!I372/10000</f>
        <v>0.42080000000000001</v>
      </c>
      <c r="G122" s="162">
        <f>+'[1]CONSUMO EN ARGENTINA POR COLOR'!I384/10000</f>
        <v>0.67049999999999998</v>
      </c>
      <c r="H122" s="162">
        <f>+'[1]CONSUMO EN ARGENTINA POR COLOR'!I396/10000</f>
        <v>0.93700000000000006</v>
      </c>
      <c r="I122" s="230">
        <f>+'[1]CONSUMO EN ARGENTINA POR COLOR'!I408/10000</f>
        <v>0.71599999999999997</v>
      </c>
      <c r="J122" s="93">
        <f t="shared" ref="J122" si="313">+I122/H122-1</f>
        <v>-0.23585912486659555</v>
      </c>
      <c r="K122" s="2"/>
      <c r="L122" s="91" t="s">
        <v>5</v>
      </c>
      <c r="M122" s="106">
        <f>+SUM('[1]CONSUMO EN ARGENTINA POR COLOR'!I313:I324)/10000</f>
        <v>3.4191020000000005</v>
      </c>
      <c r="N122" s="6">
        <f>+SUM(C115:C122)+SUM(B123:B126)</f>
        <v>3.8681000000000001</v>
      </c>
      <c r="O122" s="6">
        <f>+SUM(D115:D122)+SUM(C123:C126)</f>
        <v>4.5524000000000004</v>
      </c>
      <c r="P122" s="6">
        <f>+SUM(E115:E122)+SUM(D123:D126)</f>
        <v>4.0091000000000001</v>
      </c>
      <c r="Q122" s="6">
        <f t="shared" ref="Q122" si="314">+SUM(F115:F122)+SUM(E123:E126)</f>
        <v>4.3951000000000002</v>
      </c>
      <c r="R122" s="6">
        <f>+SUM(G115:G122)+SUM(F123:F126)</f>
        <v>6.1453000000000007</v>
      </c>
      <c r="S122" s="107">
        <f>+SUM(H115:H122)+SUM(G123:G126)</f>
        <v>7.4590999999999994</v>
      </c>
      <c r="T122" s="92">
        <f t="shared" ref="T122" si="315">+SUM(I115:I122)+SUM(H123:H126)</f>
        <v>6.9290000000000003</v>
      </c>
      <c r="U122" s="119">
        <f t="shared" si="288"/>
        <v>-7.1067555066965049E-2</v>
      </c>
      <c r="V122" s="115">
        <f t="shared" si="289"/>
        <v>8.764214908823198E-2</v>
      </c>
    </row>
    <row r="123" spans="1:22" x14ac:dyDescent="0.25">
      <c r="A123" s="91" t="s">
        <v>6</v>
      </c>
      <c r="B123" s="230">
        <f>+'[1]CONSUMO EN ARGENTINA POR COLOR'!I325/10000</f>
        <v>0.55900000000000005</v>
      </c>
      <c r="C123" s="162">
        <f>+'[1]CONSUMO EN ARGENTINA POR COLOR'!I337/10000</f>
        <v>0.43099999999999999</v>
      </c>
      <c r="D123" s="162">
        <f>+'[1]CONSUMO EN ARGENTINA POR COLOR'!I349/10000</f>
        <v>0.40210000000000001</v>
      </c>
      <c r="E123" s="162">
        <f>+'[1]CONSUMO EN ARGENTINA POR COLOR'!I361/10000</f>
        <v>0.32869999999999999</v>
      </c>
      <c r="F123" s="162">
        <f>+'[1]CONSUMO EN ARGENTINA POR COLOR'!I373/10000</f>
        <v>0.36359999999999998</v>
      </c>
      <c r="G123" s="162">
        <f>+'[1]CONSUMO EN ARGENTINA POR COLOR'!I385/10000</f>
        <v>0.69130000000000003</v>
      </c>
      <c r="H123" s="162">
        <f>+'[1]CONSUMO EN ARGENTINA POR COLOR'!I397/10000</f>
        <v>0.86699999999999999</v>
      </c>
      <c r="I123" s="230">
        <f>+'[1]CONSUMO EN ARGENTINA POR COLOR'!I409/10000</f>
        <v>0.66920000000000002</v>
      </c>
      <c r="J123" s="93">
        <f t="shared" ref="J123" si="316">+I123/H123-1</f>
        <v>-0.22814302191464819</v>
      </c>
      <c r="K123" s="2"/>
      <c r="L123" s="91" t="s">
        <v>6</v>
      </c>
      <c r="M123" s="106">
        <f>+SUM('[1]CONSUMO EN ARGENTINA POR COLOR'!I314:I325)/10000</f>
        <v>3.6124559999999999</v>
      </c>
      <c r="N123" s="6">
        <f>+SUM(C115:C123)+SUM(B124:B126)</f>
        <v>3.7401</v>
      </c>
      <c r="O123" s="6">
        <f>+SUM(D115:D123)+SUM(C124:C126)</f>
        <v>4.5235000000000003</v>
      </c>
      <c r="P123" s="6">
        <f>+SUM(E115:E123)+SUM(D124:D126)</f>
        <v>3.9356999999999998</v>
      </c>
      <c r="Q123" s="6">
        <f t="shared" ref="Q123" si="317">+SUM(F115:F123)+SUM(E124:E126)</f>
        <v>4.43</v>
      </c>
      <c r="R123" s="6">
        <f>+SUM(G115:G123)+SUM(F124:F126)</f>
        <v>6.4730000000000008</v>
      </c>
      <c r="S123" s="107">
        <f>+SUM(H115:H123)+SUM(G124:G126)</f>
        <v>7.6348000000000003</v>
      </c>
      <c r="T123" s="37">
        <f t="shared" ref="T123" si="318">+SUM(I115:I123)+SUM(H124:H126)</f>
        <v>6.7311999999999994</v>
      </c>
      <c r="U123" s="78">
        <f t="shared" si="288"/>
        <v>-0.11835280557447492</v>
      </c>
      <c r="V123" s="7">
        <f t="shared" si="289"/>
        <v>8.2738500781269986E-2</v>
      </c>
    </row>
    <row r="124" spans="1:22" x14ac:dyDescent="0.25">
      <c r="A124" s="91" t="s">
        <v>7</v>
      </c>
      <c r="B124" s="230">
        <f>+'[1]CONSUMO EN ARGENTINA POR COLOR'!I326/10000</f>
        <v>0.39960000000000001</v>
      </c>
      <c r="C124" s="162">
        <f>+'[1]CONSUMO EN ARGENTINA POR COLOR'!I338/10000</f>
        <v>0.69120000000000004</v>
      </c>
      <c r="D124" s="162">
        <f>+'[1]CONSUMO EN ARGENTINA POR COLOR'!I350/10000</f>
        <v>0.69040000000000001</v>
      </c>
      <c r="E124" s="162">
        <f>+'[1]CONSUMO EN ARGENTINA POR COLOR'!I362/10000</f>
        <v>0.33489999999999998</v>
      </c>
      <c r="F124" s="162">
        <f>+'[1]CONSUMO EN ARGENTINA POR COLOR'!I374/10000</f>
        <v>0.65449999999999997</v>
      </c>
      <c r="G124" s="162">
        <f>+'[1]CONSUMO EN ARGENTINA POR COLOR'!I386/10000</f>
        <v>0.73550000000000004</v>
      </c>
      <c r="H124" s="162">
        <f>+'[1]CONSUMO EN ARGENTINA POR COLOR'!I398/10000</f>
        <v>0.85570000000000002</v>
      </c>
      <c r="I124" s="230">
        <f>+'[1]CONSUMO EN ARGENTINA POR COLOR'!I410/10000</f>
        <v>0.95899999999999996</v>
      </c>
      <c r="J124" s="93">
        <f t="shared" ref="J124" si="319">+I124/H124-1</f>
        <v>0.12071987846207777</v>
      </c>
      <c r="K124" s="2"/>
      <c r="L124" s="91" t="s">
        <v>7</v>
      </c>
      <c r="M124" s="106">
        <f>+SUM('[1]CONSUMO EN ARGENTINA POR COLOR'!I315:I326)/10000</f>
        <v>3.4533800000000001</v>
      </c>
      <c r="N124" s="6">
        <f t="shared" ref="N124:S124" si="320">+SUM(C115:C124)+SUM(B125:B126)</f>
        <v>4.0316999999999998</v>
      </c>
      <c r="O124" s="6">
        <f t="shared" si="320"/>
        <v>4.5227000000000004</v>
      </c>
      <c r="P124" s="6">
        <f t="shared" si="320"/>
        <v>3.5801999999999996</v>
      </c>
      <c r="Q124" s="6">
        <f t="shared" si="320"/>
        <v>4.7496</v>
      </c>
      <c r="R124" s="6">
        <f t="shared" si="320"/>
        <v>6.5540000000000003</v>
      </c>
      <c r="S124" s="107">
        <f t="shared" si="320"/>
        <v>7.754999999999999</v>
      </c>
      <c r="T124" s="107">
        <f t="shared" ref="T124" si="321">+SUM(I115:I124)+SUM(H125:H126)</f>
        <v>6.8344999999999994</v>
      </c>
      <c r="U124" s="119">
        <f t="shared" si="288"/>
        <v>-0.11869761444229532</v>
      </c>
      <c r="V124" s="115">
        <f t="shared" si="289"/>
        <v>8.6079942623465078E-2</v>
      </c>
    </row>
    <row r="125" spans="1:22" x14ac:dyDescent="0.25">
      <c r="A125" s="91" t="s">
        <v>8</v>
      </c>
      <c r="B125" s="230">
        <f>+'[1]CONSUMO EN ARGENTINA POR COLOR'!I327/10000</f>
        <v>0.56369999999999998</v>
      </c>
      <c r="C125" s="162">
        <f>+'[1]CONSUMO EN ARGENTINA POR COLOR'!I339/10000</f>
        <v>0.69369999999999998</v>
      </c>
      <c r="D125" s="162">
        <f>+'[1]CONSUMO EN ARGENTINA POR COLOR'!I351/10000</f>
        <v>0.47310000000000002</v>
      </c>
      <c r="E125" s="162">
        <f>+'[1]CONSUMO EN ARGENTINA POR COLOR'!I363/10000</f>
        <v>0.4955</v>
      </c>
      <c r="F125" s="162">
        <f>+'[1]CONSUMO EN ARGENTINA POR COLOR'!I375/10000</f>
        <v>0.74990000000000001</v>
      </c>
      <c r="G125" s="162">
        <f>+'[1]CONSUMO EN ARGENTINA POR COLOR'!I387/10000</f>
        <v>0.76619999999999999</v>
      </c>
      <c r="H125" s="162">
        <f>+'[1]CONSUMO EN ARGENTINA POR COLOR'!I399/10000</f>
        <v>0.90310000000000001</v>
      </c>
      <c r="I125" s="230">
        <f>+'[1]CONSUMO EN ARGENTINA POR COLOR'!I411/10000</f>
        <v>0.76319999999999999</v>
      </c>
      <c r="J125" s="93">
        <f t="shared" ref="J125" si="322">+I125/H125-1</f>
        <v>-0.15491086258443143</v>
      </c>
      <c r="K125" s="2"/>
      <c r="L125" s="91" t="s">
        <v>8</v>
      </c>
      <c r="M125" s="106">
        <f>+SUM('[1]CONSUMO EN ARGENTINA POR COLOR'!I316:I327)/10000</f>
        <v>3.5311349999999999</v>
      </c>
      <c r="N125" s="6">
        <f t="shared" ref="N125:S125" si="323">+SUM(C115:C125)+SUM(B126)</f>
        <v>4.1616999999999997</v>
      </c>
      <c r="O125" s="6">
        <f t="shared" si="323"/>
        <v>4.3021000000000003</v>
      </c>
      <c r="P125" s="6">
        <f t="shared" si="323"/>
        <v>3.6025999999999994</v>
      </c>
      <c r="Q125" s="6">
        <f t="shared" si="323"/>
        <v>5.0039999999999996</v>
      </c>
      <c r="R125" s="6">
        <f t="shared" si="323"/>
        <v>6.5703000000000005</v>
      </c>
      <c r="S125" s="107">
        <f t="shared" si="323"/>
        <v>7.8918999999999997</v>
      </c>
      <c r="T125" s="92">
        <f t="shared" ref="T125" si="324">+SUM(I115:I125)+SUM(H126)</f>
        <v>6.6945999999999994</v>
      </c>
      <c r="U125" s="119">
        <f t="shared" si="288"/>
        <v>-0.15171251536385411</v>
      </c>
      <c r="V125" s="115">
        <f t="shared" si="289"/>
        <v>9.2468255855489012E-2</v>
      </c>
    </row>
    <row r="126" spans="1:22" x14ac:dyDescent="0.25">
      <c r="A126" s="91" t="s">
        <v>9</v>
      </c>
      <c r="B126" s="230">
        <f>+'[1]CONSUMO EN ARGENTINA POR COLOR'!I328/10000</f>
        <v>0.41689999999999999</v>
      </c>
      <c r="C126" s="162">
        <f>+'[1]CONSUMO EN ARGENTINA POR COLOR'!I340/10000</f>
        <v>0.53500000000000003</v>
      </c>
      <c r="D126" s="162">
        <f>+'[1]CONSUMO EN ARGENTINA POR COLOR'!I352/10000</f>
        <v>0.23769999999999999</v>
      </c>
      <c r="E126" s="162">
        <f>+'[1]CONSUMO EN ARGENTINA POR COLOR'!I364/10000</f>
        <v>0.56950000000000001</v>
      </c>
      <c r="F126" s="162">
        <f>+'[1]CONSUMO EN ARGENTINA POR COLOR'!I376/10000</f>
        <v>0.58789999999999998</v>
      </c>
      <c r="G126" s="162">
        <f>+'[1]CONSUMO EN ARGENTINA POR COLOR'!I388/10000</f>
        <v>0.64170000000000005</v>
      </c>
      <c r="H126" s="162">
        <f>+'[1]CONSUMO EN ARGENTINA POR COLOR'!I400/10000</f>
        <v>0.57030000000000003</v>
      </c>
      <c r="I126" s="106"/>
      <c r="J126" s="93"/>
      <c r="K126" s="2"/>
      <c r="L126" s="91" t="s">
        <v>9</v>
      </c>
      <c r="M126" s="106">
        <f>+SUM('[1]CONSUMO EN ARGENTINA POR COLOR'!I317:I328)/10000</f>
        <v>3.5893830000000002</v>
      </c>
      <c r="N126" s="6">
        <f t="shared" ref="N126:S126" si="325">+SUM(C115:C126)</f>
        <v>4.2797999999999998</v>
      </c>
      <c r="O126" s="6">
        <f t="shared" si="325"/>
        <v>4.0048000000000004</v>
      </c>
      <c r="P126" s="6">
        <f t="shared" si="325"/>
        <v>3.9343999999999997</v>
      </c>
      <c r="Q126" s="6">
        <f t="shared" si="325"/>
        <v>5.0224000000000002</v>
      </c>
      <c r="R126" s="6">
        <f t="shared" si="325"/>
        <v>6.6241000000000003</v>
      </c>
      <c r="S126" s="107">
        <f t="shared" si="325"/>
        <v>7.8204999999999991</v>
      </c>
      <c r="T126" s="92"/>
      <c r="U126" s="119"/>
      <c r="V126" s="115"/>
    </row>
    <row r="127" spans="1:22" ht="25.5" x14ac:dyDescent="0.25">
      <c r="A127" s="94" t="s">
        <v>13</v>
      </c>
      <c r="B127" s="232">
        <f>SUM(B115:B126)</f>
        <v>3.5893829999999998</v>
      </c>
      <c r="C127" s="233">
        <f t="shared" ref="C127" si="326">SUM(C115:C126)</f>
        <v>4.2797999999999998</v>
      </c>
      <c r="D127" s="233">
        <f t="shared" ref="D127" si="327">SUM(D115:D126)</f>
        <v>4.0048000000000004</v>
      </c>
      <c r="E127" s="233">
        <f t="shared" ref="E127" si="328">SUM(E115:E126)</f>
        <v>3.9343999999999997</v>
      </c>
      <c r="F127" s="233">
        <f t="shared" ref="F127:H127" si="329">SUM(F115:F126)</f>
        <v>5.0224000000000002</v>
      </c>
      <c r="G127" s="233">
        <f t="shared" si="329"/>
        <v>6.6241000000000003</v>
      </c>
      <c r="H127" s="234">
        <f t="shared" si="329"/>
        <v>7.8204999999999991</v>
      </c>
      <c r="I127" s="85"/>
      <c r="J127" s="96"/>
      <c r="K127" s="3"/>
      <c r="L127" s="94" t="s">
        <v>14</v>
      </c>
      <c r="M127" s="108">
        <f>+AVERAGE(M115:M126)</f>
        <v>3.6286009999999997</v>
      </c>
      <c r="N127" s="85">
        <f>+AVERAGE(N115:N126)</f>
        <v>3.8672638333333329</v>
      </c>
      <c r="O127" s="85">
        <f t="shared" ref="O127" si="330">+AVERAGE(O115:O126)</f>
        <v>4.3035333333333341</v>
      </c>
      <c r="P127" s="85">
        <f t="shared" ref="P127" si="331">+AVERAGE(P115:P126)</f>
        <v>3.8957250000000001</v>
      </c>
      <c r="Q127" s="85">
        <f t="shared" ref="Q127:T127" si="332">+AVERAGE(Q115:Q126)</f>
        <v>4.5483500000000001</v>
      </c>
      <c r="R127" s="85">
        <f t="shared" si="332"/>
        <v>5.7892749999999999</v>
      </c>
      <c r="S127" s="109">
        <f t="shared" si="332"/>
        <v>7.2793416666666664</v>
      </c>
      <c r="T127" s="95">
        <f t="shared" si="332"/>
        <v>7.1396545454545448</v>
      </c>
      <c r="U127" s="121">
        <f>+S127/R127-1</f>
        <v>0.25738398446552746</v>
      </c>
      <c r="V127" s="178">
        <f>+POWER(S127/N127,0.2)-1</f>
        <v>0.13484790563513971</v>
      </c>
    </row>
    <row r="128" spans="1:22" ht="25.5" x14ac:dyDescent="0.25">
      <c r="A128" s="97" t="s">
        <v>15</v>
      </c>
      <c r="B128" s="110">
        <f t="shared" ref="B128:H128" si="333">+B127/B$163</f>
        <v>3.8118502014574604E-3</v>
      </c>
      <c r="C128" s="86">
        <f t="shared" si="333"/>
        <v>4.7952779990655496E-3</v>
      </c>
      <c r="D128" s="86">
        <f t="shared" si="333"/>
        <v>4.7698784936340676E-3</v>
      </c>
      <c r="E128" s="86">
        <f t="shared" si="333"/>
        <v>4.4443475487916367E-3</v>
      </c>
      <c r="F128" s="86">
        <f t="shared" si="333"/>
        <v>5.3261740775752417E-3</v>
      </c>
      <c r="G128" s="86">
        <f t="shared" si="333"/>
        <v>7.903754154956583E-3</v>
      </c>
      <c r="H128" s="111">
        <f t="shared" si="333"/>
        <v>9.4506776258515314E-3</v>
      </c>
      <c r="I128" s="86"/>
      <c r="J128" s="99"/>
      <c r="K128" s="3"/>
      <c r="L128" s="97" t="s">
        <v>15</v>
      </c>
      <c r="M128" s="110">
        <f t="shared" ref="M128:T128" si="334">+M127/M$163</f>
        <v>3.3924424801203999E-3</v>
      </c>
      <c r="N128" s="86">
        <f t="shared" si="334"/>
        <v>4.2394889105974859E-3</v>
      </c>
      <c r="O128" s="86">
        <f t="shared" si="334"/>
        <v>4.9450012908687909E-3</v>
      </c>
      <c r="P128" s="86">
        <f t="shared" si="334"/>
        <v>4.5585018413739223E-3</v>
      </c>
      <c r="Q128" s="86">
        <f t="shared" si="334"/>
        <v>4.951206303746087E-3</v>
      </c>
      <c r="R128" s="86">
        <f t="shared" si="334"/>
        <v>6.5518340057569048E-3</v>
      </c>
      <c r="S128" s="111">
        <f t="shared" si="334"/>
        <v>8.6403627508010242E-3</v>
      </c>
      <c r="T128" s="98">
        <f t="shared" si="334"/>
        <v>9.0576955143507974E-3</v>
      </c>
      <c r="U128" s="120"/>
      <c r="V128" s="116"/>
    </row>
    <row r="129" spans="1:22" ht="26.25" thickBot="1" x14ac:dyDescent="0.3">
      <c r="A129" s="100" t="s">
        <v>12</v>
      </c>
      <c r="B129" s="112"/>
      <c r="C129" s="87">
        <f>+C127/B127-1</f>
        <v>0.19234977153455057</v>
      </c>
      <c r="D129" s="87">
        <f t="shared" ref="D129" si="335">+D127/C127-1</f>
        <v>-6.4255339034534176E-2</v>
      </c>
      <c r="E129" s="87">
        <f t="shared" ref="E129" si="336">+E127/D127-1</f>
        <v>-1.7578905313623827E-2</v>
      </c>
      <c r="F129" s="87">
        <f t="shared" ref="F129:H129" si="337">+F127/E127-1</f>
        <v>0.27653517690117946</v>
      </c>
      <c r="G129" s="87">
        <f t="shared" si="337"/>
        <v>0.3189112774769034</v>
      </c>
      <c r="H129" s="113">
        <f t="shared" si="337"/>
        <v>0.18061321538020247</v>
      </c>
      <c r="I129" s="87"/>
      <c r="J129" s="103"/>
      <c r="K129" s="2"/>
      <c r="L129" s="100" t="s">
        <v>12</v>
      </c>
      <c r="M129" s="112"/>
      <c r="N129" s="87">
        <f>+N127/M127-1</f>
        <v>6.5772685763282546E-2</v>
      </c>
      <c r="O129" s="87">
        <f t="shared" ref="O129" si="338">+O127/N127-1</f>
        <v>0.11281089648956399</v>
      </c>
      <c r="P129" s="87">
        <f t="shared" ref="P129" si="339">+P127/O127-1</f>
        <v>-9.4761281427664268E-2</v>
      </c>
      <c r="Q129" s="87">
        <f t="shared" ref="Q129" si="340">+Q127/P127-1</f>
        <v>0.16752337498155034</v>
      </c>
      <c r="R129" s="87">
        <f t="shared" ref="R129" si="341">+R127/Q127-1</f>
        <v>0.2728297074763375</v>
      </c>
      <c r="S129" s="113">
        <f t="shared" ref="S129" si="342">+S127/R127-1</f>
        <v>0.25738398446552746</v>
      </c>
      <c r="T129" s="102">
        <f t="shared" ref="T129" si="343">+T127/S127-1</f>
        <v>-1.9189526691922199E-2</v>
      </c>
      <c r="U129" s="101"/>
      <c r="V129" s="117"/>
    </row>
    <row r="130" spans="1:22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2" ht="15.75" thickBot="1" x14ac:dyDescent="0.3">
      <c r="A131" s="284" t="s">
        <v>257</v>
      </c>
      <c r="B131" s="285"/>
      <c r="C131" s="285"/>
      <c r="D131" s="285"/>
      <c r="E131" s="285"/>
      <c r="F131" s="285"/>
      <c r="G131" s="285"/>
      <c r="H131" s="285"/>
      <c r="I131" s="285"/>
      <c r="J131" s="286"/>
      <c r="K131" s="2"/>
      <c r="L131" s="284" t="s">
        <v>258</v>
      </c>
      <c r="M131" s="285"/>
      <c r="N131" s="285"/>
      <c r="O131" s="285"/>
      <c r="P131" s="285"/>
      <c r="Q131" s="285"/>
      <c r="R131" s="285"/>
      <c r="S131" s="285"/>
      <c r="T131" s="285"/>
      <c r="U131" s="285"/>
      <c r="V131" s="286"/>
    </row>
    <row r="132" spans="1:22" ht="38.25" x14ac:dyDescent="0.25">
      <c r="A132" s="88"/>
      <c r="B132" s="104">
        <v>2016</v>
      </c>
      <c r="C132" s="84">
        <f>+B132+1</f>
        <v>2017</v>
      </c>
      <c r="D132" s="84">
        <f t="shared" ref="D132:G132" si="344">+C132+1</f>
        <v>2018</v>
      </c>
      <c r="E132" s="84">
        <f t="shared" si="344"/>
        <v>2019</v>
      </c>
      <c r="F132" s="84">
        <f t="shared" si="344"/>
        <v>2020</v>
      </c>
      <c r="G132" s="84">
        <f t="shared" si="344"/>
        <v>2021</v>
      </c>
      <c r="H132" s="84">
        <f>+H114</f>
        <v>2022</v>
      </c>
      <c r="I132" s="104">
        <v>2023</v>
      </c>
      <c r="J132" s="90" t="s">
        <v>16</v>
      </c>
      <c r="K132" s="2"/>
      <c r="L132" s="88"/>
      <c r="M132" s="104">
        <v>2016</v>
      </c>
      <c r="N132" s="84">
        <f>+M132+1</f>
        <v>2017</v>
      </c>
      <c r="O132" s="84">
        <f t="shared" ref="O132:Q132" si="345">+N132+1</f>
        <v>2018</v>
      </c>
      <c r="P132" s="84">
        <f t="shared" si="345"/>
        <v>2019</v>
      </c>
      <c r="Q132" s="84">
        <f t="shared" si="345"/>
        <v>2020</v>
      </c>
      <c r="R132" s="84">
        <f t="shared" ref="R132" si="346">+Q132+1</f>
        <v>2021</v>
      </c>
      <c r="S132" s="105">
        <v>2022</v>
      </c>
      <c r="T132" s="89">
        <v>2023</v>
      </c>
      <c r="U132" s="118" t="s">
        <v>16</v>
      </c>
      <c r="V132" s="114" t="s">
        <v>21</v>
      </c>
    </row>
    <row r="133" spans="1:22" x14ac:dyDescent="0.25">
      <c r="A133" s="91" t="s">
        <v>10</v>
      </c>
      <c r="B133" s="106">
        <f>+'[1]CONSUMO EN ARGENTINA POR COLOR'!L317/10000</f>
        <v>53.447899999999997</v>
      </c>
      <c r="C133" s="6">
        <f>+'[1]CONSUMO EN ARGENTINA POR COLOR'!L329/10000</f>
        <v>43.924100000000003</v>
      </c>
      <c r="D133" s="6">
        <f>+'[1]CONSUMO EN ARGENTINA POR COLOR'!L341/10000</f>
        <v>43.459899999999998</v>
      </c>
      <c r="E133" s="6">
        <f>+'[1]CONSUMO EN ARGENTINA POR COLOR'!L353/10000</f>
        <v>45.561799999999998</v>
      </c>
      <c r="F133" s="6">
        <f>+'[1]CONSUMO EN ARGENTINA POR COLOR'!L365/10000</f>
        <v>53.530299999999997</v>
      </c>
      <c r="G133" s="6">
        <f>+'[1]CONSUMO EN ARGENTINA POR COLOR'!L377/10000</f>
        <v>46.667900000000003</v>
      </c>
      <c r="H133" s="6">
        <f>+'[1]CONSUMO EN ARGENTINA POR COLOR'!L389/10000</f>
        <v>39.113300000000002</v>
      </c>
      <c r="I133" s="106">
        <f>+'[1]CONSUMO EN ARGENTINA POR COLOR'!L401/10000</f>
        <v>38.866399999999999</v>
      </c>
      <c r="J133" s="93">
        <f t="shared" ref="J133:J138" si="347">+I133/H133-1</f>
        <v>-6.3124308099803406E-3</v>
      </c>
      <c r="K133" s="2"/>
      <c r="L133" s="91" t="s">
        <v>10</v>
      </c>
      <c r="M133" s="106">
        <f>+SUM('[1]CONSUMO EN ARGENTINA POR COLOR'!L306:L317)/10000</f>
        <v>779.09289100000001</v>
      </c>
      <c r="N133" s="6">
        <f>+SUM(C133)+SUM(B134:B144)</f>
        <v>697.25278299999991</v>
      </c>
      <c r="O133" s="6">
        <f t="shared" ref="O133" si="348">+SUM(D133)+SUM(C134:C144)</f>
        <v>655.57489999999984</v>
      </c>
      <c r="P133" s="6">
        <f t="shared" ref="P133" si="349">+SUM(E133)+SUM(D134:D144)</f>
        <v>631.26509999999996</v>
      </c>
      <c r="Q133" s="6">
        <f t="shared" ref="Q133" si="350">+SUM(F133)+SUM(E134:E144)</f>
        <v>683.58280000000002</v>
      </c>
      <c r="R133" s="6">
        <f>+SUM(G133)+SUM(F134:F144)</f>
        <v>731.38429999999994</v>
      </c>
      <c r="S133" s="107">
        <f>+SUM(H133)+SUM(G134:G144)</f>
        <v>611.74720000000002</v>
      </c>
      <c r="T133" s="92">
        <f>+SUM(I133)+SUM(H134:H144)</f>
        <v>595.25569999999993</v>
      </c>
      <c r="U133" s="119">
        <f t="shared" ref="U133:U143" si="351">+T133/S133-1</f>
        <v>-2.6958031029811202E-2</v>
      </c>
      <c r="V133" s="115">
        <f t="shared" ref="V133:V143" si="352">+POWER(T133/O133,0.2)-1</f>
        <v>-1.9119165109344305E-2</v>
      </c>
    </row>
    <row r="134" spans="1:22" x14ac:dyDescent="0.25">
      <c r="A134" s="91" t="s">
        <v>11</v>
      </c>
      <c r="B134" s="106">
        <f>+'[1]CONSUMO EN ARGENTINA POR COLOR'!L318/10000</f>
        <v>48.793100000000003</v>
      </c>
      <c r="C134" s="6">
        <f>+'[1]CONSUMO EN ARGENTINA POR COLOR'!L330/10000</f>
        <v>43.131900000000002</v>
      </c>
      <c r="D134" s="6">
        <f>+'[1]CONSUMO EN ARGENTINA POR COLOR'!L342/10000</f>
        <v>41.1387</v>
      </c>
      <c r="E134" s="6">
        <f>+'[1]CONSUMO EN ARGENTINA POR COLOR'!L354/10000</f>
        <v>44.105499999999999</v>
      </c>
      <c r="F134" s="6">
        <f>+'[1]CONSUMO EN ARGENTINA POR COLOR'!L366/10000</f>
        <v>49.825400000000002</v>
      </c>
      <c r="G134" s="6">
        <f>+'[1]CONSUMO EN ARGENTINA POR COLOR'!L378/10000</f>
        <v>41.522799999999997</v>
      </c>
      <c r="H134" s="6">
        <f>+'[1]CONSUMO EN ARGENTINA POR COLOR'!L390/10000</f>
        <v>38.7014</v>
      </c>
      <c r="I134" s="106">
        <f>+'[1]CONSUMO EN ARGENTINA POR COLOR'!L402/10000</f>
        <v>35.001199999999997</v>
      </c>
      <c r="J134" s="93">
        <f t="shared" si="347"/>
        <v>-9.5608944379273142E-2</v>
      </c>
      <c r="K134" s="2"/>
      <c r="L134" s="91" t="s">
        <v>11</v>
      </c>
      <c r="M134" s="106">
        <f>+SUM('[1]CONSUMO EN ARGENTINA POR COLOR'!L307:L318)/10000</f>
        <v>774.06997600000011</v>
      </c>
      <c r="N134" s="6">
        <f>+SUM(C133:C134)+SUM(B135:B144)</f>
        <v>691.59158300000001</v>
      </c>
      <c r="O134" s="6">
        <f t="shared" ref="O134" si="353">+SUM(D133:D134)+SUM(C135:C144)</f>
        <v>653.58170000000007</v>
      </c>
      <c r="P134" s="6">
        <f t="shared" ref="P134" si="354">+SUM(E133:E134)+SUM(D135:D144)</f>
        <v>634.23189999999988</v>
      </c>
      <c r="Q134" s="6">
        <f t="shared" ref="Q134" si="355">+SUM(F133:F134)+SUM(E135:E144)</f>
        <v>689.30270000000007</v>
      </c>
      <c r="R134" s="6">
        <f>+SUM(G133:G134)+SUM(F135:F144)</f>
        <v>723.08169999999996</v>
      </c>
      <c r="S134" s="107">
        <f>+SUM(H133:H134)+SUM(G135:G144)</f>
        <v>608.92579999999998</v>
      </c>
      <c r="T134" s="92">
        <f t="shared" ref="T134" si="356">+SUM(I133:I134)+SUM(H135:H144)</f>
        <v>591.55550000000005</v>
      </c>
      <c r="U134" s="119">
        <f t="shared" si="351"/>
        <v>-2.8526135696664401E-2</v>
      </c>
      <c r="V134" s="115">
        <f t="shared" si="352"/>
        <v>-1.9744872703664651E-2</v>
      </c>
    </row>
    <row r="135" spans="1:22" x14ac:dyDescent="0.25">
      <c r="A135" s="91" t="s">
        <v>0</v>
      </c>
      <c r="B135" s="106">
        <f>+'[1]CONSUMO EN ARGENTINA POR COLOR'!L319/10000</f>
        <v>56.134382999999993</v>
      </c>
      <c r="C135" s="6">
        <f>+'[1]CONSUMO EN ARGENTINA POR COLOR'!L331/10000</f>
        <v>51.060099999999998</v>
      </c>
      <c r="D135" s="6">
        <f>+'[1]CONSUMO EN ARGENTINA POR COLOR'!L343/10000</f>
        <v>49.114800000000002</v>
      </c>
      <c r="E135" s="6">
        <f>+'[1]CONSUMO EN ARGENTINA POR COLOR'!L355/10000</f>
        <v>51.3703</v>
      </c>
      <c r="F135" s="6">
        <f>+'[1]CONSUMO EN ARGENTINA POR COLOR'!L367/10000</f>
        <v>49.967199999999998</v>
      </c>
      <c r="G135" s="6">
        <f>+'[1]CONSUMO EN ARGENTINA POR COLOR'!L379/10000</f>
        <v>42.39</v>
      </c>
      <c r="H135" s="6">
        <f>+'[1]CONSUMO EN ARGENTINA POR COLOR'!L391/10000</f>
        <v>49.778500000000001</v>
      </c>
      <c r="I135" s="106">
        <f>+'[1]CONSUMO EN ARGENTINA POR COLOR'!L403/10000</f>
        <v>40.326599999999999</v>
      </c>
      <c r="J135" s="93">
        <f t="shared" si="347"/>
        <v>-0.1898791646996193</v>
      </c>
      <c r="K135" s="2"/>
      <c r="L135" s="91" t="s">
        <v>0</v>
      </c>
      <c r="M135" s="106">
        <f>+SUM('[1]CONSUMO EN ARGENTINA POR COLOR'!L308:L319)/10000</f>
        <v>768.00445100000002</v>
      </c>
      <c r="N135" s="6">
        <f>+SUM(C133:C135)+SUM(B136:B144)</f>
        <v>686.51729999999998</v>
      </c>
      <c r="O135" s="6">
        <f t="shared" ref="O135" si="357">+SUM(D133:D135)+SUM(C136:C144)</f>
        <v>651.63639999999998</v>
      </c>
      <c r="P135" s="6">
        <f t="shared" ref="P135" si="358">+SUM(E133:E135)+SUM(D136:D144)</f>
        <v>636.48739999999998</v>
      </c>
      <c r="Q135" s="6">
        <f t="shared" ref="Q135" si="359">+SUM(F133:F135)+SUM(E136:E144)</f>
        <v>687.89960000000008</v>
      </c>
      <c r="R135" s="6">
        <f>+SUM(G133:G135)+SUM(F136:F144)</f>
        <v>715.50449999999989</v>
      </c>
      <c r="S135" s="107">
        <f>+SUM(H133:H135)+SUM(G136:G144)</f>
        <v>616.3143</v>
      </c>
      <c r="T135" s="92">
        <f t="shared" ref="T135" si="360">+SUM(I133:I135)+SUM(H136:H144)</f>
        <v>582.10359999999991</v>
      </c>
      <c r="U135" s="119">
        <f t="shared" si="351"/>
        <v>-5.5508528684147129E-2</v>
      </c>
      <c r="V135" s="115">
        <f t="shared" si="352"/>
        <v>-2.2314915001737323E-2</v>
      </c>
    </row>
    <row r="136" spans="1:22" x14ac:dyDescent="0.25">
      <c r="A136" s="91" t="s">
        <v>1</v>
      </c>
      <c r="B136" s="106">
        <f>+'[1]CONSUMO EN ARGENTINA POR COLOR'!L320/10000</f>
        <v>59.6038</v>
      </c>
      <c r="C136" s="6">
        <f>+'[1]CONSUMO EN ARGENTINA POR COLOR'!L332/10000</f>
        <v>47.178100000000001</v>
      </c>
      <c r="D136" s="6">
        <f>+'[1]CONSUMO EN ARGENTINA POR COLOR'!L344/10000</f>
        <v>48.741199999999999</v>
      </c>
      <c r="E136" s="6">
        <f>+'[1]CONSUMO EN ARGENTINA POR COLOR'!L356/10000</f>
        <v>50.324100000000001</v>
      </c>
      <c r="F136" s="6">
        <f>+'[1]CONSUMO EN ARGENTINA POR COLOR'!L368/10000</f>
        <v>53.400500000000001</v>
      </c>
      <c r="G136" s="6">
        <f>+'[1]CONSUMO EN ARGENTINA POR COLOR'!L380/10000</f>
        <v>44.594799999999999</v>
      </c>
      <c r="H136" s="6">
        <f>+'[1]CONSUMO EN ARGENTINA POR COLOR'!L392/10000</f>
        <v>45.110599999999998</v>
      </c>
      <c r="I136" s="106">
        <f>+'[1]CONSUMO EN ARGENTINA POR COLOR'!L404/10000</f>
        <v>40.352600000000002</v>
      </c>
      <c r="J136" s="93">
        <f t="shared" si="347"/>
        <v>-0.10547410143070579</v>
      </c>
      <c r="K136" s="2"/>
      <c r="L136" s="91" t="s">
        <v>1</v>
      </c>
      <c r="M136" s="106">
        <f>+SUM('[1]CONSUMO EN ARGENTINA POR COLOR'!L309:L320)/10000</f>
        <v>764.06609300000002</v>
      </c>
      <c r="N136" s="6">
        <f>+SUM(C133:C136)+SUM(B137:B144)</f>
        <v>674.09159999999997</v>
      </c>
      <c r="O136" s="6">
        <f t="shared" ref="O136" si="361">+SUM(D133:D136)+SUM(C137:C144)</f>
        <v>653.19950000000006</v>
      </c>
      <c r="P136" s="6">
        <f t="shared" ref="P136" si="362">+SUM(E133:E136)+SUM(D137:D144)</f>
        <v>638.07029999999997</v>
      </c>
      <c r="Q136" s="6">
        <f t="shared" ref="Q136" si="363">+SUM(F133:F136)+SUM(E137:E144)</f>
        <v>690.976</v>
      </c>
      <c r="R136" s="6">
        <f>+SUM(G133:G136)+SUM(F137:F144)</f>
        <v>706.69879999999989</v>
      </c>
      <c r="S136" s="107">
        <f>+SUM(H133:H136)+SUM(G137:G144)</f>
        <v>616.83010000000002</v>
      </c>
      <c r="T136" s="92">
        <f t="shared" ref="T136" si="364">+SUM(I133:I136)+SUM(H137:H144)</f>
        <v>577.34559999999999</v>
      </c>
      <c r="U136" s="119">
        <f t="shared" si="351"/>
        <v>-6.4011954021050532E-2</v>
      </c>
      <c r="V136" s="115">
        <f t="shared" si="352"/>
        <v>-2.4386045910988141E-2</v>
      </c>
    </row>
    <row r="137" spans="1:22" x14ac:dyDescent="0.25">
      <c r="A137" s="91" t="s">
        <v>2</v>
      </c>
      <c r="B137" s="106">
        <f>+'[1]CONSUMO EN ARGENTINA POR COLOR'!L321/10000</f>
        <v>58.426400000000001</v>
      </c>
      <c r="C137" s="6">
        <f>+'[1]CONSUMO EN ARGENTINA POR COLOR'!L333/10000</f>
        <v>58.303800000000003</v>
      </c>
      <c r="D137" s="6">
        <f>+'[1]CONSUMO EN ARGENTINA POR COLOR'!L345/10000</f>
        <v>60.333399999999997</v>
      </c>
      <c r="E137" s="6">
        <f>+'[1]CONSUMO EN ARGENTINA POR COLOR'!L357/10000</f>
        <v>63.003</v>
      </c>
      <c r="F137" s="6">
        <f>+'[1]CONSUMO EN ARGENTINA POR COLOR'!L369/10000</f>
        <v>65.730099999999993</v>
      </c>
      <c r="G137" s="6">
        <f>+'[1]CONSUMO EN ARGENTINA POR COLOR'!L381/10000</f>
        <v>43.942900000000002</v>
      </c>
      <c r="H137" s="6">
        <f>+'[1]CONSUMO EN ARGENTINA POR COLOR'!L393/10000</f>
        <v>46.3399</v>
      </c>
      <c r="I137" s="106">
        <f>+'[1]CONSUMO EN ARGENTINA POR COLOR'!L405/10000</f>
        <v>42.441000000000003</v>
      </c>
      <c r="J137" s="93">
        <f t="shared" si="347"/>
        <v>-8.4136996411299902E-2</v>
      </c>
      <c r="K137" s="2"/>
      <c r="L137" s="91" t="s">
        <v>2</v>
      </c>
      <c r="M137" s="106">
        <f>+SUM('[1]CONSUMO EN ARGENTINA POR COLOR'!L310:L321)/10000</f>
        <v>758.47724400000004</v>
      </c>
      <c r="N137" s="6">
        <f>+SUM(C133:C137)+SUM(B138:B144)</f>
        <v>673.96900000000005</v>
      </c>
      <c r="O137" s="6">
        <f t="shared" ref="O137" si="365">+SUM(D133:D137)+SUM(C138:C144)</f>
        <v>655.22910000000002</v>
      </c>
      <c r="P137" s="6">
        <f t="shared" ref="P137" si="366">+SUM(E133:E137)+SUM(D138:D144)</f>
        <v>640.73990000000003</v>
      </c>
      <c r="Q137" s="6">
        <f t="shared" ref="Q137" si="367">+SUM(F133:F137)+SUM(E138:E144)</f>
        <v>693.70309999999995</v>
      </c>
      <c r="R137" s="6">
        <f>+SUM(G133:G137)+SUM(F138:F144)</f>
        <v>684.91159999999991</v>
      </c>
      <c r="S137" s="107">
        <f>+SUM(H133:H137)+SUM(G138:G144)</f>
        <v>619.22710000000006</v>
      </c>
      <c r="T137" s="92">
        <f t="shared" ref="T137" si="368">+SUM(I133:I137)+SUM(H138:H144)</f>
        <v>573.44669999999996</v>
      </c>
      <c r="U137" s="119">
        <f t="shared" si="351"/>
        <v>-7.3931518824030928E-2</v>
      </c>
      <c r="V137" s="115">
        <f t="shared" si="352"/>
        <v>-2.631164466842284E-2</v>
      </c>
    </row>
    <row r="138" spans="1:22" x14ac:dyDescent="0.25">
      <c r="A138" s="91" t="s">
        <v>3</v>
      </c>
      <c r="B138" s="106">
        <f>+'[1]CONSUMO EN ARGENTINA POR COLOR'!L322/10000</f>
        <v>58.060099999999998</v>
      </c>
      <c r="C138" s="6">
        <f>+'[1]CONSUMO EN ARGENTINA POR COLOR'!L334/10000</f>
        <v>65.808700000000002</v>
      </c>
      <c r="D138" s="6">
        <f>+'[1]CONSUMO EN ARGENTINA POR COLOR'!L346/10000</f>
        <v>60.280500000000004</v>
      </c>
      <c r="E138" s="6">
        <f>+'[1]CONSUMO EN ARGENTINA POR COLOR'!L358/10000</f>
        <v>56.825400000000002</v>
      </c>
      <c r="F138" s="6">
        <f>+'[1]CONSUMO EN ARGENTINA POR COLOR'!L370/10000</f>
        <v>74.619100000000003</v>
      </c>
      <c r="G138" s="6">
        <f>+'[1]CONSUMO EN ARGENTINA POR COLOR'!L382/10000</f>
        <v>64.205600000000004</v>
      </c>
      <c r="H138" s="6">
        <f>+'[1]CONSUMO EN ARGENTINA POR COLOR'!L394/10000</f>
        <v>54.208500000000001</v>
      </c>
      <c r="I138" s="106">
        <f>+'[1]CONSUMO EN ARGENTINA POR COLOR'!L406/10000</f>
        <v>49.838500000000003</v>
      </c>
      <c r="J138" s="93">
        <f t="shared" si="347"/>
        <v>-8.0614663751994553E-2</v>
      </c>
      <c r="K138" s="2"/>
      <c r="L138" s="91" t="s">
        <v>3</v>
      </c>
      <c r="M138" s="106">
        <f>+SUM('[1]CONSUMO EN ARGENTINA POR COLOR'!L311:L322)/10000</f>
        <v>742.90980100000002</v>
      </c>
      <c r="N138" s="6">
        <f>+SUM(C133:C138)+SUM(B139:B144)</f>
        <v>681.71759999999995</v>
      </c>
      <c r="O138" s="6">
        <f t="shared" ref="O138" si="369">+SUM(D133:D138)+SUM(C139:C144)</f>
        <v>649.70090000000005</v>
      </c>
      <c r="P138" s="6">
        <f t="shared" ref="P138" si="370">+SUM(E133:E138)+SUM(D139:D144)</f>
        <v>637.2847999999999</v>
      </c>
      <c r="Q138" s="6">
        <f t="shared" ref="Q138" si="371">+SUM(F133:F138)+SUM(E139:E144)</f>
        <v>711.49679999999989</v>
      </c>
      <c r="R138" s="6">
        <f>+SUM(G133:G138)+SUM(F139:F144)</f>
        <v>674.49809999999991</v>
      </c>
      <c r="S138" s="107">
        <f>+SUM(H133:H138)+SUM(G139:G144)</f>
        <v>609.23</v>
      </c>
      <c r="T138" s="92">
        <f t="shared" ref="T138" si="372">+SUM(I133:I138)+SUM(H139:H144)</f>
        <v>569.07669999999996</v>
      </c>
      <c r="U138" s="119">
        <f t="shared" si="351"/>
        <v>-6.590827766196683E-2</v>
      </c>
      <c r="V138" s="115">
        <f t="shared" si="352"/>
        <v>-2.6151348523473783E-2</v>
      </c>
    </row>
    <row r="139" spans="1:22" x14ac:dyDescent="0.25">
      <c r="A139" s="91" t="s">
        <v>4</v>
      </c>
      <c r="B139" s="106">
        <f>+'[1]CONSUMO EN ARGENTINA POR COLOR'!L323/10000</f>
        <v>60.806699999999999</v>
      </c>
      <c r="C139" s="6">
        <f>+'[1]CONSUMO EN ARGENTINA POR COLOR'!L335/10000</f>
        <v>61.029499999999999</v>
      </c>
      <c r="D139" s="6">
        <f>+'[1]CONSUMO EN ARGENTINA POR COLOR'!L347/10000</f>
        <v>57.610799999999998</v>
      </c>
      <c r="E139" s="6">
        <f>+'[1]CONSUMO EN ARGENTINA POR COLOR'!L359/10000</f>
        <v>61.460500000000003</v>
      </c>
      <c r="F139" s="6">
        <f>+'[1]CONSUMO EN ARGENTINA POR COLOR'!L371/10000</f>
        <v>80.169600000000003</v>
      </c>
      <c r="G139" s="6">
        <f>+'[1]CONSUMO EN ARGENTINA POR COLOR'!L383/10000</f>
        <v>58.149299999999997</v>
      </c>
      <c r="H139" s="6">
        <f>+'[1]CONSUMO EN ARGENTINA POR COLOR'!L395/10000</f>
        <v>59.241</v>
      </c>
      <c r="I139" s="106">
        <f>+'[1]CONSUMO EN ARGENTINA POR COLOR'!L407/10000</f>
        <v>55.4208</v>
      </c>
      <c r="J139" s="93">
        <f t="shared" ref="J139" si="373">+I139/H139-1</f>
        <v>-6.4485744670076506E-2</v>
      </c>
      <c r="K139" s="2"/>
      <c r="L139" s="91" t="s">
        <v>4</v>
      </c>
      <c r="M139" s="106">
        <f>+SUM('[1]CONSUMO EN ARGENTINA POR COLOR'!L312:L323)/10000</f>
        <v>731.31159500000001</v>
      </c>
      <c r="N139" s="6">
        <f t="shared" ref="N139:S139" si="374">+SUM(C133:C139)+SUM(B140:B144)</f>
        <v>681.94039999999995</v>
      </c>
      <c r="O139" s="6">
        <f t="shared" si="374"/>
        <v>646.28219999999999</v>
      </c>
      <c r="P139" s="6">
        <f t="shared" si="374"/>
        <v>641.1345</v>
      </c>
      <c r="Q139" s="6">
        <f t="shared" si="374"/>
        <v>730.20589999999993</v>
      </c>
      <c r="R139" s="6">
        <f t="shared" si="374"/>
        <v>652.47779999999989</v>
      </c>
      <c r="S139" s="107">
        <f t="shared" si="374"/>
        <v>610.32169999999996</v>
      </c>
      <c r="T139" s="92">
        <f t="shared" ref="T139" si="375">+SUM(I133:I139)+SUM(H140:H144)</f>
        <v>565.25649999999996</v>
      </c>
      <c r="U139" s="119">
        <f t="shared" si="351"/>
        <v>-7.3838436352500647E-2</v>
      </c>
      <c r="V139" s="115">
        <f t="shared" si="352"/>
        <v>-2.6435624059114926E-2</v>
      </c>
    </row>
    <row r="140" spans="1:22" x14ac:dyDescent="0.25">
      <c r="A140" s="91" t="s">
        <v>5</v>
      </c>
      <c r="B140" s="106">
        <f>+'[1]CONSUMO EN ARGENTINA POR COLOR'!L324/10000</f>
        <v>68.6541</v>
      </c>
      <c r="C140" s="6">
        <f>+'[1]CONSUMO EN ARGENTINA POR COLOR'!L336/10000</f>
        <v>61.9893</v>
      </c>
      <c r="D140" s="6">
        <f>+'[1]CONSUMO EN ARGENTINA POR COLOR'!L348/10000</f>
        <v>59.976900000000001</v>
      </c>
      <c r="E140" s="6">
        <f>+'[1]CONSUMO EN ARGENTINA POR COLOR'!L360/10000</f>
        <v>65.2012</v>
      </c>
      <c r="F140" s="6">
        <f>+'[1]CONSUMO EN ARGENTINA POR COLOR'!L372/10000</f>
        <v>69.075000000000003</v>
      </c>
      <c r="G140" s="6">
        <f>+'[1]CONSUMO EN ARGENTINA POR COLOR'!L384/10000</f>
        <v>61.223500000000001</v>
      </c>
      <c r="H140" s="6">
        <f>+'[1]CONSUMO EN ARGENTINA POR COLOR'!L396/10000</f>
        <v>61.896700000000003</v>
      </c>
      <c r="I140" s="106">
        <f>+'[1]CONSUMO EN ARGENTINA POR COLOR'!L408/10000</f>
        <v>59.508000000000003</v>
      </c>
      <c r="J140" s="93">
        <f t="shared" ref="J140" si="376">+I140/H140-1</f>
        <v>-3.8591718136831155E-2</v>
      </c>
      <c r="K140" s="2"/>
      <c r="L140" s="91" t="s">
        <v>5</v>
      </c>
      <c r="M140" s="106">
        <f>+SUM('[1]CONSUMO EN ARGENTINA POR COLOR'!L313:L324)/10000</f>
        <v>734.99738500000001</v>
      </c>
      <c r="N140" s="6">
        <f>+SUM(C133:C140)+SUM(B141:B144)</f>
        <v>675.27559999999994</v>
      </c>
      <c r="O140" s="6">
        <f>+SUM(D133:D140)+SUM(C141:C144)</f>
        <v>644.26980000000003</v>
      </c>
      <c r="P140" s="6">
        <f>+SUM(E133:E140)+SUM(D141:D144)</f>
        <v>646.35879999999997</v>
      </c>
      <c r="Q140" s="6">
        <f t="shared" ref="Q140" si="377">+SUM(F133:F140)+SUM(E141:E144)</f>
        <v>734.0797</v>
      </c>
      <c r="R140" s="6">
        <f>+SUM(G133:G140)+SUM(F141:F144)</f>
        <v>644.6262999999999</v>
      </c>
      <c r="S140" s="107">
        <f>+SUM(H133:H140)+SUM(G141:G144)</f>
        <v>610.99490000000003</v>
      </c>
      <c r="T140" s="92">
        <f t="shared" ref="T140" si="378">+SUM(I133:I140)+SUM(H141:H144)</f>
        <v>562.86779999999999</v>
      </c>
      <c r="U140" s="119">
        <f t="shared" si="351"/>
        <v>-7.8768415251911361E-2</v>
      </c>
      <c r="V140" s="115">
        <f t="shared" si="352"/>
        <v>-2.6652929617385412E-2</v>
      </c>
    </row>
    <row r="141" spans="1:22" x14ac:dyDescent="0.25">
      <c r="A141" s="91" t="s">
        <v>6</v>
      </c>
      <c r="B141" s="106">
        <f>+'[1]CONSUMO EN ARGENTINA POR COLOR'!L325/10000</f>
        <v>68.621799999999993</v>
      </c>
      <c r="C141" s="6">
        <f>+'[1]CONSUMO EN ARGENTINA POR COLOR'!L337/10000</f>
        <v>59.343000000000004</v>
      </c>
      <c r="D141" s="6">
        <f>+'[1]CONSUMO EN ARGENTINA POR COLOR'!L349/10000</f>
        <v>54.795299999999997</v>
      </c>
      <c r="E141" s="6">
        <f>+'[1]CONSUMO EN ARGENTINA POR COLOR'!L361/10000</f>
        <v>61.244300000000003</v>
      </c>
      <c r="F141" s="6">
        <f>+'[1]CONSUMO EN ARGENTINA POR COLOR'!L373/10000</f>
        <v>66.129599999999996</v>
      </c>
      <c r="G141" s="6">
        <f>+'[1]CONSUMO EN ARGENTINA POR COLOR'!L385/10000</f>
        <v>56.338700000000003</v>
      </c>
      <c r="H141" s="6">
        <f>+'[1]CONSUMO EN ARGENTINA POR COLOR'!L397/10000</f>
        <v>55.721299999999999</v>
      </c>
      <c r="I141" s="106">
        <f>+'[1]CONSUMO EN ARGENTINA POR COLOR'!L409/10000</f>
        <v>51.672699999999999</v>
      </c>
      <c r="J141" s="93">
        <f t="shared" ref="J141" si="379">+I141/H141-1</f>
        <v>-7.2658032027249964E-2</v>
      </c>
      <c r="K141" s="2"/>
      <c r="L141" s="91" t="s">
        <v>6</v>
      </c>
      <c r="M141" s="106">
        <f>+SUM('[1]CONSUMO EN ARGENTINA POR COLOR'!L314:L325)/10000</f>
        <v>735.23588200000006</v>
      </c>
      <c r="N141" s="6">
        <f t="shared" ref="N141:S141" si="380">+SUM(C133:C141)+SUM(B142:B144)</f>
        <v>665.99680000000001</v>
      </c>
      <c r="O141" s="6">
        <f t="shared" si="380"/>
        <v>639.72209999999995</v>
      </c>
      <c r="P141" s="6">
        <f t="shared" si="380"/>
        <v>652.80780000000004</v>
      </c>
      <c r="Q141" s="6">
        <f t="shared" si="380"/>
        <v>738.96499999999992</v>
      </c>
      <c r="R141" s="6">
        <f t="shared" si="380"/>
        <v>634.83539999999994</v>
      </c>
      <c r="S141" s="107">
        <f t="shared" si="380"/>
        <v>610.37750000000005</v>
      </c>
      <c r="T141" s="37">
        <f t="shared" ref="T141" si="381">+SUM(I133:I141)+SUM(H142:H144)</f>
        <v>558.81920000000002</v>
      </c>
      <c r="U141" s="78">
        <f t="shared" si="351"/>
        <v>-8.4469529102891294E-2</v>
      </c>
      <c r="V141" s="7">
        <f t="shared" si="352"/>
        <v>-2.6679225550391816E-2</v>
      </c>
    </row>
    <row r="142" spans="1:22" x14ac:dyDescent="0.25">
      <c r="A142" s="91" t="s">
        <v>7</v>
      </c>
      <c r="B142" s="106">
        <f>+'[1]CONSUMO EN ARGENTINA POR COLOR'!L326/10000</f>
        <v>60.796900000000001</v>
      </c>
      <c r="C142" s="6">
        <f>+'[1]CONSUMO EN ARGENTINA POR COLOR'!L338/10000</f>
        <v>56.348999999999997</v>
      </c>
      <c r="D142" s="6">
        <f>+'[1]CONSUMO EN ARGENTINA POR COLOR'!L350/10000</f>
        <v>52.499299999999998</v>
      </c>
      <c r="E142" s="6">
        <f>+'[1]CONSUMO EN ARGENTINA POR COLOR'!L362/10000</f>
        <v>63.346800000000002</v>
      </c>
      <c r="F142" s="6">
        <f>+'[1]CONSUMO EN ARGENTINA POR COLOR'!L374/10000</f>
        <v>63.690899999999999</v>
      </c>
      <c r="G142" s="6">
        <f>+'[1]CONSUMO EN ARGENTINA POR COLOR'!L386/10000</f>
        <v>51.212000000000003</v>
      </c>
      <c r="H142" s="6">
        <f>+'[1]CONSUMO EN ARGENTINA POR COLOR'!L398/10000</f>
        <v>55.698999999999998</v>
      </c>
      <c r="I142" s="106">
        <f>+'[1]CONSUMO EN ARGENTINA POR COLOR'!L410/10000</f>
        <v>53.628300000000003</v>
      </c>
      <c r="J142" s="93">
        <f t="shared" ref="J142" si="382">+I142/H142-1</f>
        <v>-3.7176609992997989E-2</v>
      </c>
      <c r="K142" s="2"/>
      <c r="L142" s="91" t="s">
        <v>7</v>
      </c>
      <c r="M142" s="106">
        <f>+SUM('[1]CONSUMO EN ARGENTINA POR COLOR'!L315:L326)/10000</f>
        <v>723.73772900000006</v>
      </c>
      <c r="N142" s="6">
        <f t="shared" ref="N142:S142" si="383">+SUM(C133:C142)+SUM(B143:B144)</f>
        <v>661.5489</v>
      </c>
      <c r="O142" s="6">
        <f t="shared" si="383"/>
        <v>635.87239999999997</v>
      </c>
      <c r="P142" s="6">
        <f t="shared" si="383"/>
        <v>663.65530000000001</v>
      </c>
      <c r="Q142" s="6">
        <f t="shared" si="383"/>
        <v>739.30909999999994</v>
      </c>
      <c r="R142" s="6">
        <f t="shared" si="383"/>
        <v>622.35649999999998</v>
      </c>
      <c r="S142" s="107">
        <f t="shared" si="383"/>
        <v>614.86450000000002</v>
      </c>
      <c r="T142" s="107">
        <f t="shared" ref="T142" si="384">+SUM(I133:I142)+SUM(H143:H144)</f>
        <v>556.74850000000004</v>
      </c>
      <c r="U142" s="119">
        <f t="shared" si="351"/>
        <v>-9.4518385758162959E-2</v>
      </c>
      <c r="V142" s="115">
        <f t="shared" si="352"/>
        <v>-2.6226803707201984E-2</v>
      </c>
    </row>
    <row r="143" spans="1:22" x14ac:dyDescent="0.25">
      <c r="A143" s="91" t="s">
        <v>8</v>
      </c>
      <c r="B143" s="106">
        <f>+'[1]CONSUMO EN ARGENTINA POR COLOR'!L327/10000</f>
        <v>58.370699999999999</v>
      </c>
      <c r="C143" s="6">
        <f>+'[1]CONSUMO EN ARGENTINA POR COLOR'!L339/10000</f>
        <v>58.784199999999998</v>
      </c>
      <c r="D143" s="6">
        <f>+'[1]CONSUMO EN ARGENTINA POR COLOR'!L351/10000</f>
        <v>50.477800000000002</v>
      </c>
      <c r="E143" s="6">
        <f>+'[1]CONSUMO EN ARGENTINA POR COLOR'!L363/10000</f>
        <v>58.142600000000002</v>
      </c>
      <c r="F143" s="6">
        <f>+'[1]CONSUMO EN ARGENTINA POR COLOR'!L375/10000</f>
        <v>56.923699999999997</v>
      </c>
      <c r="G143" s="6">
        <f>+'[1]CONSUMO EN ARGENTINA POR COLOR'!L387/10000</f>
        <v>55.369900000000001</v>
      </c>
      <c r="H143" s="6">
        <f>+'[1]CONSUMO EN ARGENTINA POR COLOR'!L399/10000</f>
        <v>51.727200000000003</v>
      </c>
      <c r="I143" s="106">
        <f>+'[1]CONSUMO EN ARGENTINA POR COLOR'!L411/10000</f>
        <v>49.159500000000001</v>
      </c>
      <c r="J143" s="93">
        <f t="shared" ref="J143" si="385">+I143/H143-1</f>
        <v>-4.9639261355727826E-2</v>
      </c>
      <c r="K143" s="2"/>
      <c r="L143" s="91" t="s">
        <v>8</v>
      </c>
      <c r="M143" s="106">
        <f>+SUM('[1]CONSUMO EN ARGENTINA POR COLOR'!L316:L327)/10000</f>
        <v>716.188984</v>
      </c>
      <c r="N143" s="6">
        <f t="shared" ref="N143:S143" si="386">+SUM(C133:C143)+SUM(B144)</f>
        <v>661.96240000000012</v>
      </c>
      <c r="O143" s="6">
        <f t="shared" si="386"/>
        <v>627.56599999999992</v>
      </c>
      <c r="P143" s="6">
        <f t="shared" si="386"/>
        <v>671.32010000000002</v>
      </c>
      <c r="Q143" s="6">
        <f t="shared" si="386"/>
        <v>738.0902000000001</v>
      </c>
      <c r="R143" s="6">
        <f t="shared" si="386"/>
        <v>620.80269999999996</v>
      </c>
      <c r="S143" s="107">
        <f t="shared" si="386"/>
        <v>611.22180000000003</v>
      </c>
      <c r="T143" s="92">
        <f t="shared" ref="T143" si="387">+SUM(I133:I143)+SUM(H144)</f>
        <v>554.18079999999998</v>
      </c>
      <c r="U143" s="119">
        <f t="shared" si="351"/>
        <v>-9.3322914856767247E-2</v>
      </c>
      <c r="V143" s="115">
        <f t="shared" si="352"/>
        <v>-2.4564822331506142E-2</v>
      </c>
    </row>
    <row r="144" spans="1:22" x14ac:dyDescent="0.25">
      <c r="A144" s="91" t="s">
        <v>9</v>
      </c>
      <c r="B144" s="106">
        <f>+'[1]CONSUMO EN ARGENTINA POR COLOR'!L328/10000</f>
        <v>55.060699999999997</v>
      </c>
      <c r="C144" s="6">
        <f>+'[1]CONSUMO EN ARGENTINA POR COLOR'!L340/10000</f>
        <v>49.1374</v>
      </c>
      <c r="D144" s="6">
        <f>+'[1]CONSUMO EN ARGENTINA POR COLOR'!L352/10000</f>
        <v>50.7346</v>
      </c>
      <c r="E144" s="6">
        <f>+'[1]CONSUMO EN ARGENTINA POR COLOR'!L364/10000</f>
        <v>55.028799999999997</v>
      </c>
      <c r="F144" s="6">
        <f>+'[1]CONSUMO EN ARGENTINA POR COLOR'!L376/10000</f>
        <v>55.185299999999998</v>
      </c>
      <c r="G144" s="6">
        <f>+'[1]CONSUMO EN ARGENTINA POR COLOR'!L388/10000</f>
        <v>53.684399999999997</v>
      </c>
      <c r="H144" s="6">
        <f>+'[1]CONSUMO EN ARGENTINA POR COLOR'!L400/10000</f>
        <v>37.965200000000003</v>
      </c>
      <c r="I144" s="106"/>
      <c r="J144" s="93"/>
      <c r="K144" s="2"/>
      <c r="L144" s="91" t="s">
        <v>9</v>
      </c>
      <c r="M144" s="106">
        <f>+SUM('[1]CONSUMO EN ARGENTINA POR COLOR'!L317:L328)/10000</f>
        <v>706.77658299999996</v>
      </c>
      <c r="N144" s="6">
        <f t="shared" ref="N144:S144" si="388">+SUM(C133:C144)</f>
        <v>656.03910000000008</v>
      </c>
      <c r="O144" s="6">
        <f t="shared" si="388"/>
        <v>629.16319999999996</v>
      </c>
      <c r="P144" s="6">
        <f t="shared" si="388"/>
        <v>675.61430000000007</v>
      </c>
      <c r="Q144" s="6">
        <f t="shared" si="388"/>
        <v>738.24670000000003</v>
      </c>
      <c r="R144" s="6">
        <f t="shared" si="388"/>
        <v>619.30179999999996</v>
      </c>
      <c r="S144" s="107">
        <f t="shared" si="388"/>
        <v>595.50260000000003</v>
      </c>
      <c r="T144" s="92"/>
      <c r="U144" s="119"/>
      <c r="V144" s="115"/>
    </row>
    <row r="145" spans="1:22" ht="25.5" x14ac:dyDescent="0.25">
      <c r="A145" s="94" t="s">
        <v>13</v>
      </c>
      <c r="B145" s="108">
        <f>SUM(B133:B144)</f>
        <v>706.77658300000007</v>
      </c>
      <c r="C145" s="85">
        <f t="shared" ref="C145" si="389">SUM(C133:C144)</f>
        <v>656.03910000000008</v>
      </c>
      <c r="D145" s="85">
        <f t="shared" ref="D145" si="390">SUM(D133:D144)</f>
        <v>629.16319999999996</v>
      </c>
      <c r="E145" s="85">
        <f t="shared" ref="E145" si="391">SUM(E133:E144)</f>
        <v>675.61430000000007</v>
      </c>
      <c r="F145" s="85">
        <f t="shared" ref="F145:H145" si="392">SUM(F133:F144)</f>
        <v>738.24670000000003</v>
      </c>
      <c r="G145" s="85">
        <f t="shared" si="392"/>
        <v>619.30179999999996</v>
      </c>
      <c r="H145" s="109">
        <f t="shared" si="392"/>
        <v>595.50260000000003</v>
      </c>
      <c r="I145" s="85"/>
      <c r="J145" s="96"/>
      <c r="K145" s="3"/>
      <c r="L145" s="94" t="s">
        <v>14</v>
      </c>
      <c r="M145" s="108">
        <f>+AVERAGE(M133:M144)</f>
        <v>744.57238450000011</v>
      </c>
      <c r="N145" s="85">
        <f>+AVERAGE(N133:N144)</f>
        <v>675.65858883333328</v>
      </c>
      <c r="O145" s="85">
        <f t="shared" ref="O145" si="393">+AVERAGE(O133:O144)</f>
        <v>645.1498499999999</v>
      </c>
      <c r="P145" s="85">
        <f t="shared" ref="P145" si="394">+AVERAGE(P133:P144)</f>
        <v>647.41418333333331</v>
      </c>
      <c r="Q145" s="85">
        <f t="shared" ref="Q145:T145" si="395">+AVERAGE(Q133:Q144)</f>
        <v>714.65480000000014</v>
      </c>
      <c r="R145" s="85">
        <f t="shared" si="395"/>
        <v>669.20662499999992</v>
      </c>
      <c r="S145" s="109">
        <f t="shared" si="395"/>
        <v>611.29645833333336</v>
      </c>
      <c r="T145" s="95">
        <f t="shared" si="395"/>
        <v>571.51423636363643</v>
      </c>
      <c r="U145" s="121">
        <f>+S145/R145-1</f>
        <v>-8.6535554944134896E-2</v>
      </c>
      <c r="V145" s="178">
        <f>+POWER(S145/N145,0.2)-1</f>
        <v>-1.982207904492439E-2</v>
      </c>
    </row>
    <row r="146" spans="1:22" ht="25.5" x14ac:dyDescent="0.25">
      <c r="A146" s="97" t="s">
        <v>15</v>
      </c>
      <c r="B146" s="110">
        <f t="shared" ref="B146:H146" si="396">+B145/B$163</f>
        <v>0.75058205276337631</v>
      </c>
      <c r="C146" s="86">
        <f t="shared" si="396"/>
        <v>0.73505534435178388</v>
      </c>
      <c r="D146" s="86">
        <f t="shared" si="396"/>
        <v>0.74935877363813153</v>
      </c>
      <c r="E146" s="86">
        <f t="shared" si="396"/>
        <v>0.76318238057482157</v>
      </c>
      <c r="F146" s="86">
        <f t="shared" si="396"/>
        <v>0.78289870109817339</v>
      </c>
      <c r="G146" s="86">
        <f t="shared" si="396"/>
        <v>0.73893950497759553</v>
      </c>
      <c r="H146" s="111">
        <f t="shared" si="396"/>
        <v>0.71963469061523111</v>
      </c>
      <c r="I146" s="86"/>
      <c r="J146" s="99"/>
      <c r="K146" s="3"/>
      <c r="L146" s="97" t="s">
        <v>15</v>
      </c>
      <c r="M146" s="110">
        <f t="shared" ref="M146:T146" si="397">+M145/M$163</f>
        <v>0.69611373273124844</v>
      </c>
      <c r="N146" s="86">
        <f t="shared" si="397"/>
        <v>0.74069089106855523</v>
      </c>
      <c r="O146" s="86">
        <f t="shared" si="397"/>
        <v>0.74131337994836943</v>
      </c>
      <c r="P146" s="86">
        <f t="shared" si="397"/>
        <v>0.75755828423633453</v>
      </c>
      <c r="Q146" s="86">
        <f t="shared" si="397"/>
        <v>0.7779531809914364</v>
      </c>
      <c r="R146" s="86">
        <f t="shared" si="397"/>
        <v>0.7573540249086127</v>
      </c>
      <c r="S146" s="111">
        <f t="shared" si="397"/>
        <v>0.72559077319674148</v>
      </c>
      <c r="T146" s="98">
        <f t="shared" si="397"/>
        <v>0.72504935667989856</v>
      </c>
      <c r="U146" s="120"/>
      <c r="V146" s="116"/>
    </row>
    <row r="147" spans="1:22" ht="26.25" thickBot="1" x14ac:dyDescent="0.3">
      <c r="A147" s="100" t="s">
        <v>12</v>
      </c>
      <c r="B147" s="112"/>
      <c r="C147" s="87">
        <f>+C145/B145-1</f>
        <v>-7.1787159083056329E-2</v>
      </c>
      <c r="D147" s="87">
        <f t="shared" ref="D147" si="398">+D145/C145-1</f>
        <v>-4.0966917977907302E-2</v>
      </c>
      <c r="E147" s="87">
        <f t="shared" ref="E147" si="399">+E145/D145-1</f>
        <v>7.3829969712151167E-2</v>
      </c>
      <c r="F147" s="87">
        <f t="shared" ref="F147:H147" si="400">+F145/E145-1</f>
        <v>9.2704372894416132E-2</v>
      </c>
      <c r="G147" s="87">
        <f t="shared" si="400"/>
        <v>-0.16111809236668462</v>
      </c>
      <c r="H147" s="113">
        <f t="shared" si="400"/>
        <v>-3.8429082557163485E-2</v>
      </c>
      <c r="I147" s="87"/>
      <c r="J147" s="103"/>
      <c r="K147" s="2"/>
      <c r="L147" s="100" t="s">
        <v>12</v>
      </c>
      <c r="M147" s="112"/>
      <c r="N147" s="87">
        <f>+N145/M145-1</f>
        <v>-9.2554863840329293E-2</v>
      </c>
      <c r="O147" s="87">
        <f t="shared" ref="O147" si="401">+O145/N145-1</f>
        <v>-4.5154075353372125E-2</v>
      </c>
      <c r="P147" s="87">
        <f t="shared" ref="P147" si="402">+P145/O145-1</f>
        <v>3.5097789038212035E-3</v>
      </c>
      <c r="Q147" s="87">
        <f t="shared" ref="Q147" si="403">+Q145/P145-1</f>
        <v>0.10386027738914505</v>
      </c>
      <c r="R147" s="87">
        <f t="shared" ref="R147" si="404">+R145/Q145-1</f>
        <v>-6.35945844063458E-2</v>
      </c>
      <c r="S147" s="113">
        <f t="shared" ref="S147" si="405">+S145/R145-1</f>
        <v>-8.6535554944134896E-2</v>
      </c>
      <c r="T147" s="102">
        <f t="shared" ref="T147" si="406">+T145/S145-1</f>
        <v>-6.5078443408883802E-2</v>
      </c>
      <c r="U147" s="101"/>
      <c r="V147" s="117"/>
    </row>
    <row r="148" spans="1:22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2" ht="15.75" thickBot="1" x14ac:dyDescent="0.3">
      <c r="A149" s="277" t="s">
        <v>241</v>
      </c>
      <c r="B149" s="278"/>
      <c r="C149" s="278"/>
      <c r="D149" s="278"/>
      <c r="E149" s="278"/>
      <c r="F149" s="278"/>
      <c r="G149" s="278"/>
      <c r="H149" s="278"/>
      <c r="I149" s="278"/>
      <c r="J149" s="279"/>
      <c r="K149" s="2"/>
      <c r="L149" s="277" t="s">
        <v>242</v>
      </c>
      <c r="M149" s="278"/>
      <c r="N149" s="278"/>
      <c r="O149" s="278"/>
      <c r="P149" s="278"/>
      <c r="Q149" s="278"/>
      <c r="R149" s="278"/>
      <c r="S149" s="278"/>
      <c r="T149" s="278"/>
      <c r="U149" s="278"/>
      <c r="V149" s="279"/>
    </row>
    <row r="150" spans="1:22" ht="38.25" x14ac:dyDescent="0.25">
      <c r="A150" s="38"/>
      <c r="B150" s="197">
        <v>2016</v>
      </c>
      <c r="C150" s="39">
        <f>+B150+1</f>
        <v>2017</v>
      </c>
      <c r="D150" s="39">
        <f t="shared" ref="D150:G150" si="407">+C150+1</f>
        <v>2018</v>
      </c>
      <c r="E150" s="39">
        <f t="shared" si="407"/>
        <v>2019</v>
      </c>
      <c r="F150" s="39">
        <f t="shared" si="407"/>
        <v>2020</v>
      </c>
      <c r="G150" s="39">
        <f t="shared" si="407"/>
        <v>2021</v>
      </c>
      <c r="H150" s="198">
        <v>2022</v>
      </c>
      <c r="I150" s="40">
        <v>2023</v>
      </c>
      <c r="J150" s="41" t="s">
        <v>16</v>
      </c>
      <c r="K150" s="2"/>
      <c r="L150" s="65"/>
      <c r="M150" s="64">
        <v>2016</v>
      </c>
      <c r="N150" s="64">
        <f>+M150+1</f>
        <v>2017</v>
      </c>
      <c r="O150" s="64">
        <f t="shared" ref="O150:R150" si="408">+N150+1</f>
        <v>2018</v>
      </c>
      <c r="P150" s="64">
        <f t="shared" si="408"/>
        <v>2019</v>
      </c>
      <c r="Q150" s="64">
        <f t="shared" si="408"/>
        <v>2020</v>
      </c>
      <c r="R150" s="64">
        <f t="shared" si="408"/>
        <v>2021</v>
      </c>
      <c r="S150" s="198">
        <v>2022</v>
      </c>
      <c r="T150" s="40">
        <v>2023</v>
      </c>
      <c r="U150" s="77" t="s">
        <v>16</v>
      </c>
      <c r="V150" s="74" t="s">
        <v>21</v>
      </c>
    </row>
    <row r="151" spans="1:22" x14ac:dyDescent="0.25">
      <c r="A151" s="42" t="s">
        <v>10</v>
      </c>
      <c r="B151" s="199">
        <f>+'[1]CONSUMO EN ARGENTINA POR COLOR'!N317/10000</f>
        <v>68.129000000000005</v>
      </c>
      <c r="C151" s="6">
        <f>+'[1]CONSUMO EN ARGENTINA POR COLOR'!N329/10000</f>
        <v>59.362499999999997</v>
      </c>
      <c r="D151" s="6">
        <f>+'[1]CONSUMO EN ARGENTINA POR COLOR'!N341/10000</f>
        <v>60.1753</v>
      </c>
      <c r="E151" s="6">
        <f>+'[1]CONSUMO EN ARGENTINA POR COLOR'!N353/10000</f>
        <v>60.9681</v>
      </c>
      <c r="F151" s="6">
        <f>+'[1]CONSUMO EN ARGENTINA POR COLOR'!N365/10000</f>
        <v>69.565700000000007</v>
      </c>
      <c r="G151" s="6">
        <f>+'[1]CONSUMO EN ARGENTINA POR COLOR'!N377/10000</f>
        <v>65.207999999999998</v>
      </c>
      <c r="H151" s="67">
        <f>+'[1]CONSUMO EN ARGENTINA POR COLOR'!N389/10000</f>
        <v>57.266399999999997</v>
      </c>
      <c r="I151" s="37">
        <f>+'[1]CONSUMO EN ARGENTINA POR COLOR'!N401/10000</f>
        <v>54.833300000000001</v>
      </c>
      <c r="J151" s="7">
        <f t="shared" ref="J151:J156" si="409">+I151/H151-1</f>
        <v>-4.2487392257938295E-2</v>
      </c>
      <c r="K151" s="2"/>
      <c r="L151" s="42" t="s">
        <v>10</v>
      </c>
      <c r="M151" s="80">
        <f>+SUM('[1]CONSUMO EN ARGENTINA POR COLOR'!N305:N317)/10000</f>
        <v>1095.03424</v>
      </c>
      <c r="N151" s="80">
        <f t="shared" ref="N151:T151" si="410">+SUM(C151)+SUM(B152:B162)</f>
        <v>932.87149999999997</v>
      </c>
      <c r="O151" s="80">
        <f t="shared" si="410"/>
        <v>893.31579999999997</v>
      </c>
      <c r="P151" s="80">
        <f t="shared" si="410"/>
        <v>840.39490000000001</v>
      </c>
      <c r="Q151" s="6">
        <f t="shared" si="410"/>
        <v>893.8569</v>
      </c>
      <c r="R151" s="6">
        <f t="shared" si="410"/>
        <v>938.60810000000004</v>
      </c>
      <c r="S151" s="67">
        <f t="shared" si="410"/>
        <v>830.15379999999993</v>
      </c>
      <c r="T151" s="37">
        <f t="shared" si="410"/>
        <v>825.07370000000014</v>
      </c>
      <c r="U151" s="78">
        <f>+S151/R151-1</f>
        <v>-0.11554801199776576</v>
      </c>
      <c r="V151" s="7">
        <f>+POWER(S151/N151,0.2)-1</f>
        <v>-2.3061225513965944E-2</v>
      </c>
    </row>
    <row r="152" spans="1:22" x14ac:dyDescent="0.25">
      <c r="A152" s="42" t="s">
        <v>11</v>
      </c>
      <c r="B152" s="199">
        <f>+'[1]CONSUMO EN ARGENTINA POR COLOR'!N318/10000</f>
        <v>66.092699999999994</v>
      </c>
      <c r="C152" s="6">
        <f>+'[1]CONSUMO EN ARGENTINA POR COLOR'!N330/10000</f>
        <v>56.695799999999998</v>
      </c>
      <c r="D152" s="6">
        <f>+'[1]CONSUMO EN ARGENTINA POR COLOR'!N342/10000</f>
        <v>56.317</v>
      </c>
      <c r="E152" s="6">
        <f>+'[1]CONSUMO EN ARGENTINA POR COLOR'!N354/10000</f>
        <v>58.876600000000003</v>
      </c>
      <c r="F152" s="6">
        <f>+'[1]CONSUMO EN ARGENTINA POR COLOR'!N366/10000</f>
        <v>63.703800000000001</v>
      </c>
      <c r="G152" s="6">
        <f>+'[1]CONSUMO EN ARGENTINA POR COLOR'!N378/10000</f>
        <v>57.557200000000002</v>
      </c>
      <c r="H152" s="67">
        <f>+'[1]CONSUMO EN ARGENTINA POR COLOR'!N390/10000</f>
        <v>57.142800000000001</v>
      </c>
      <c r="I152" s="37">
        <f>+'[1]CONSUMO EN ARGENTINA POR COLOR'!N402/10000</f>
        <v>49.345799999999997</v>
      </c>
      <c r="J152" s="7">
        <f t="shared" si="409"/>
        <v>-0.13644763644763647</v>
      </c>
      <c r="K152" s="2"/>
      <c r="L152" s="42" t="s">
        <v>11</v>
      </c>
      <c r="M152" s="80">
        <f>+SUM('[1]CONSUMO EN ARGENTINA POR COLOR'!N306:N318)/10000</f>
        <v>1086.9706059999999</v>
      </c>
      <c r="N152" s="80">
        <f t="shared" ref="N152:S152" si="411">+SUM(C151:C152)+SUM(B153:B162)</f>
        <v>923.47460000000012</v>
      </c>
      <c r="O152" s="80">
        <f t="shared" si="411"/>
        <v>892.93700000000001</v>
      </c>
      <c r="P152" s="80">
        <f t="shared" si="411"/>
        <v>842.95449999999994</v>
      </c>
      <c r="Q152" s="6">
        <f t="shared" si="411"/>
        <v>898.68409999999994</v>
      </c>
      <c r="R152" s="6">
        <f t="shared" si="411"/>
        <v>932.46149999999989</v>
      </c>
      <c r="S152" s="67">
        <f t="shared" si="411"/>
        <v>829.73939999999993</v>
      </c>
      <c r="T152" s="37">
        <f t="shared" ref="T152" si="412">+SUM(I151:I152)+SUM(H153:H162)</f>
        <v>817.27670000000012</v>
      </c>
      <c r="U152" s="78">
        <f>+T152/S152-1</f>
        <v>-1.502001712826917E-2</v>
      </c>
      <c r="V152" s="7">
        <f>+POWER(T152/O152,0.2)-1</f>
        <v>-1.7551803475689964E-2</v>
      </c>
    </row>
    <row r="153" spans="1:22" x14ac:dyDescent="0.25">
      <c r="A153" s="42" t="s">
        <v>0</v>
      </c>
      <c r="B153" s="199">
        <f>+'[1]CONSUMO EN ARGENTINA POR COLOR'!N319/10000</f>
        <v>75.850499999999997</v>
      </c>
      <c r="C153" s="6">
        <f>+'[1]CONSUMO EN ARGENTINA POR COLOR'!N331/10000</f>
        <v>70.5274</v>
      </c>
      <c r="D153" s="6">
        <f>+'[1]CONSUMO EN ARGENTINA POR COLOR'!N343/10000</f>
        <v>68.701999999999998</v>
      </c>
      <c r="E153" s="6">
        <f>+'[1]CONSUMO EN ARGENTINA POR COLOR'!N355/10000</f>
        <v>67.278499999999994</v>
      </c>
      <c r="F153" s="6">
        <f>+'[1]CONSUMO EN ARGENTINA POR COLOR'!N367/10000</f>
        <v>63.840899999999998</v>
      </c>
      <c r="G153" s="6">
        <f>+'[1]CONSUMO EN ARGENTINA POR COLOR'!N379/10000</f>
        <v>56.535600000000002</v>
      </c>
      <c r="H153" s="67">
        <f>+'[1]CONSUMO EN ARGENTINA POR COLOR'!N391/10000</f>
        <v>71.907300000000006</v>
      </c>
      <c r="I153" s="37">
        <f>+'[1]CONSUMO EN ARGENTINA POR COLOR'!N403/10000</f>
        <v>56.851199999999999</v>
      </c>
      <c r="J153" s="7">
        <f t="shared" si="409"/>
        <v>-0.20938207942726272</v>
      </c>
      <c r="K153" s="2"/>
      <c r="L153" s="42" t="s">
        <v>0</v>
      </c>
      <c r="M153" s="80">
        <f>+SUM('[1]CONSUMO EN ARGENTINA POR COLOR'!N307:N319)/10000</f>
        <v>1092.9020860000001</v>
      </c>
      <c r="N153" s="80">
        <f t="shared" ref="N153:S153" si="413">+SUM(C151:C153)+SUM(B154:B162)</f>
        <v>918.15149999999994</v>
      </c>
      <c r="O153" s="80">
        <f t="shared" si="413"/>
        <v>891.11159999999995</v>
      </c>
      <c r="P153" s="80">
        <f t="shared" si="413"/>
        <v>841.53099999999995</v>
      </c>
      <c r="Q153" s="6">
        <f t="shared" si="413"/>
        <v>895.24649999999997</v>
      </c>
      <c r="R153" s="6">
        <f t="shared" si="413"/>
        <v>925.15620000000001</v>
      </c>
      <c r="S153" s="67">
        <f t="shared" si="413"/>
        <v>845.11109999999996</v>
      </c>
      <c r="T153" s="37">
        <f t="shared" ref="T153" si="414">+SUM(I151:I153)+SUM(H154:H162)</f>
        <v>802.2206000000001</v>
      </c>
      <c r="U153" s="78">
        <f>+T153/S153-1</f>
        <v>-5.0751315418765541E-2</v>
      </c>
      <c r="V153" s="7">
        <f>+POWER(T153/O153,0.2)-1</f>
        <v>-2.0797885639416758E-2</v>
      </c>
    </row>
    <row r="154" spans="1:22" x14ac:dyDescent="0.25">
      <c r="A154" s="42" t="s">
        <v>1</v>
      </c>
      <c r="B154" s="199">
        <f>+'[1]CONSUMO EN ARGENTINA POR COLOR'!N320/10000</f>
        <v>80.637100000000004</v>
      </c>
      <c r="C154" s="6">
        <f>+'[1]CONSUMO EN ARGENTINA POR COLOR'!N332/10000</f>
        <v>67.297700000000006</v>
      </c>
      <c r="D154" s="6">
        <f>+'[1]CONSUMO EN ARGENTINA POR COLOR'!N344/10000</f>
        <v>65.8476</v>
      </c>
      <c r="E154" s="6">
        <f>+'[1]CONSUMO EN ARGENTINA POR COLOR'!N356/10000</f>
        <v>66.141300000000001</v>
      </c>
      <c r="F154" s="6">
        <f>+'[1]CONSUMO EN ARGENTINA POR COLOR'!N368/10000</f>
        <v>67.858199999999997</v>
      </c>
      <c r="G154" s="6">
        <f>+'[1]CONSUMO EN ARGENTINA POR COLOR'!N380/10000</f>
        <v>63.4193</v>
      </c>
      <c r="H154" s="67">
        <f>+'[1]CONSUMO EN ARGENTINA POR COLOR'!N392/10000</f>
        <v>64.518900000000002</v>
      </c>
      <c r="I154" s="37">
        <f>+'[1]CONSUMO EN ARGENTINA POR COLOR'!N404/10000</f>
        <v>60.3217</v>
      </c>
      <c r="J154" s="7">
        <f t="shared" si="409"/>
        <v>-6.5053805939034981E-2</v>
      </c>
      <c r="K154" s="2"/>
      <c r="L154" s="42" t="s">
        <v>1</v>
      </c>
      <c r="M154" s="80">
        <f>+SUM('[1]CONSUMO EN ARGENTINA POR COLOR'!N308:N320)/10000</f>
        <v>1092.664023</v>
      </c>
      <c r="N154" s="80">
        <f>+SUM(C151:C154)+SUM(B155:B162)</f>
        <v>904.81209999999987</v>
      </c>
      <c r="O154" s="80">
        <f>+SUM(D151:D154)+SUM(C155:C162)</f>
        <v>889.66149999999993</v>
      </c>
      <c r="P154" s="80">
        <f>+SUM(E151:E154)+SUM(D155:D162)</f>
        <v>841.82469999999989</v>
      </c>
      <c r="Q154" s="6">
        <f>+SUM(F151:F154)+SUM(E155:E162)</f>
        <v>896.96340000000009</v>
      </c>
      <c r="R154" s="6">
        <f>+SUM(G151:G154)+SUM(F155:F162)</f>
        <v>920.71730000000002</v>
      </c>
      <c r="S154" s="67">
        <f t="shared" ref="S154" si="415">+SUM(H151:H154)+SUM(G155:G162)</f>
        <v>846.21069999999997</v>
      </c>
      <c r="T154" s="37">
        <f t="shared" ref="T154" si="416">+SUM(I151:I154)+SUM(H155:H162)</f>
        <v>798.02339999999992</v>
      </c>
      <c r="U154" s="78">
        <f>+T154/S154-1</f>
        <v>-5.6944801099773401E-2</v>
      </c>
      <c r="V154" s="7">
        <f>+POWER(T154/O154,0.2)-1</f>
        <v>-2.1506002539515068E-2</v>
      </c>
    </row>
    <row r="155" spans="1:22" x14ac:dyDescent="0.25">
      <c r="A155" s="42" t="s">
        <v>2</v>
      </c>
      <c r="B155" s="199">
        <f>+'[1]CONSUMO EN ARGENTINA POR COLOR'!N321/10000</f>
        <v>77.721000000000004</v>
      </c>
      <c r="C155" s="6">
        <f>+'[1]CONSUMO EN ARGENTINA POR COLOR'!N333/10000</f>
        <v>82.424899999999994</v>
      </c>
      <c r="D155" s="6">
        <f>+'[1]CONSUMO EN ARGENTINA POR COLOR'!N345/10000</f>
        <v>75.917000000000002</v>
      </c>
      <c r="E155" s="6">
        <f>+'[1]CONSUMO EN ARGENTINA POR COLOR'!N357/10000</f>
        <v>82.659000000000006</v>
      </c>
      <c r="F155" s="6">
        <f>+'[1]CONSUMO EN ARGENTINA POR COLOR'!N369/10000</f>
        <v>80.617400000000004</v>
      </c>
      <c r="G155" s="6">
        <f>+'[1]CONSUMO EN ARGENTINA POR COLOR'!N381/10000</f>
        <v>60.373399999999997</v>
      </c>
      <c r="H155" s="67">
        <f>+'[1]CONSUMO EN ARGENTINA POR COLOR'!N393/10000</f>
        <v>65.383799999999994</v>
      </c>
      <c r="I155" s="37">
        <f>+'[1]CONSUMO EN ARGENTINA POR COLOR'!N405/10000</f>
        <v>62.209299999999999</v>
      </c>
      <c r="J155" s="7">
        <f t="shared" si="409"/>
        <v>-4.8551781939868865E-2</v>
      </c>
      <c r="K155" s="2"/>
      <c r="L155" s="42" t="s">
        <v>2</v>
      </c>
      <c r="M155" s="80">
        <f>+SUM('[1]CONSUMO EN ARGENTINA POR COLOR'!N309:N321)/10000</f>
        <v>1086.3375510000001</v>
      </c>
      <c r="N155" s="80">
        <f t="shared" ref="N155:S155" si="417">+SUM(C151:C155)+SUM(B156:B162)</f>
        <v>909.51599999999985</v>
      </c>
      <c r="O155" s="80">
        <f t="shared" si="417"/>
        <v>883.15359999999998</v>
      </c>
      <c r="P155" s="80">
        <f t="shared" si="417"/>
        <v>848.56669999999997</v>
      </c>
      <c r="Q155" s="6">
        <f t="shared" si="417"/>
        <v>894.92180000000008</v>
      </c>
      <c r="R155" s="6">
        <f t="shared" si="417"/>
        <v>900.47329999999999</v>
      </c>
      <c r="S155" s="67">
        <f t="shared" si="417"/>
        <v>851.22109999999998</v>
      </c>
      <c r="T155" s="37">
        <f t="shared" ref="T155" si="418">+SUM(I151:I155)+SUM(H156:H162)</f>
        <v>794.84889999999996</v>
      </c>
      <c r="U155" s="78">
        <f>+T155/S155-1</f>
        <v>-6.6225097098744357E-2</v>
      </c>
      <c r="V155" s="7">
        <f>+POWER(T155/O155,0.2)-1</f>
        <v>-2.0849011276821816E-2</v>
      </c>
    </row>
    <row r="156" spans="1:22" x14ac:dyDescent="0.25">
      <c r="A156" s="42" t="s">
        <v>3</v>
      </c>
      <c r="B156" s="199">
        <f>+'[1]CONSUMO EN ARGENTINA POR COLOR'!N322/10000</f>
        <v>75.114500000000007</v>
      </c>
      <c r="C156" s="6">
        <f>+'[1]CONSUMO EN ARGENTINA POR COLOR'!N334/10000</f>
        <v>84.910499999999999</v>
      </c>
      <c r="D156" s="6">
        <f>+'[1]CONSUMO EN ARGENTINA POR COLOR'!N346/10000</f>
        <v>77.850099999999998</v>
      </c>
      <c r="E156" s="6">
        <f>+'[1]CONSUMO EN ARGENTINA POR COLOR'!N358/10000</f>
        <v>72.9024</v>
      </c>
      <c r="F156" s="6">
        <f>+'[1]CONSUMO EN ARGENTINA POR COLOR'!N370/10000</f>
        <v>91.588099999999997</v>
      </c>
      <c r="G156" s="6">
        <f>+'[1]CONSUMO EN ARGENTINA POR COLOR'!N382/10000</f>
        <v>81.261200000000002</v>
      </c>
      <c r="H156" s="67">
        <f>+'[1]CONSUMO EN ARGENTINA POR COLOR'!N394/10000</f>
        <v>70.5976</v>
      </c>
      <c r="I156" s="37">
        <f>+'[1]CONSUMO EN ARGENTINA POR COLOR'!N406/10000</f>
        <v>63.563800000000001</v>
      </c>
      <c r="J156" s="7">
        <f t="shared" si="409"/>
        <v>-9.9632282117239068E-2</v>
      </c>
      <c r="K156" s="2"/>
      <c r="L156" s="42" t="s">
        <v>3</v>
      </c>
      <c r="M156" s="80">
        <f>+SUM('[1]CONSUMO EN ARGENTINA POR COLOR'!N310:N322)/10000</f>
        <v>1076.9488880000001</v>
      </c>
      <c r="N156" s="80">
        <f t="shared" ref="N156:S156" si="419">+SUM(C151:C156)+SUM(B157:B162)</f>
        <v>919.3119999999999</v>
      </c>
      <c r="O156" s="80">
        <f t="shared" si="419"/>
        <v>876.09320000000002</v>
      </c>
      <c r="P156" s="80">
        <f t="shared" si="419"/>
        <v>843.61899999999991</v>
      </c>
      <c r="Q156" s="6">
        <f t="shared" si="419"/>
        <v>913.60750000000007</v>
      </c>
      <c r="R156" s="6">
        <f t="shared" si="419"/>
        <v>890.14640000000009</v>
      </c>
      <c r="S156" s="67">
        <f t="shared" si="419"/>
        <v>840.55750000000012</v>
      </c>
      <c r="T156" s="37">
        <f t="shared" ref="T156" si="420">+SUM(I151:I156)+SUM(H157:H162)</f>
        <v>787.81510000000003</v>
      </c>
      <c r="U156" s="78">
        <f>+T156/S156-1</f>
        <v>-6.2746926890783872E-2</v>
      </c>
      <c r="V156" s="7">
        <f>+POWER(T156/O156,0.2)-1</f>
        <v>-2.1017793762159287E-2</v>
      </c>
    </row>
    <row r="157" spans="1:22" x14ac:dyDescent="0.25">
      <c r="A157" s="42" t="s">
        <v>4</v>
      </c>
      <c r="B157" s="199">
        <f>+'[1]CONSUMO EN ARGENTINA POR COLOR'!N323/10000</f>
        <v>79.930800000000005</v>
      </c>
      <c r="C157" s="6">
        <f>+'[1]CONSUMO EN ARGENTINA POR COLOR'!N335/10000</f>
        <v>81.853399999999993</v>
      </c>
      <c r="D157" s="6">
        <f>+'[1]CONSUMO EN ARGENTINA POR COLOR'!N347/10000</f>
        <v>76.870999999999995</v>
      </c>
      <c r="E157" s="6">
        <f>+'[1]CONSUMO EN ARGENTINA POR COLOR'!N359/10000</f>
        <v>80.507599999999996</v>
      </c>
      <c r="F157" s="6">
        <f>+'[1]CONSUMO EN ARGENTINA POR COLOR'!N371/10000</f>
        <v>98.247399999999999</v>
      </c>
      <c r="G157" s="6">
        <f>+'[1]CONSUMO EN ARGENTINA POR COLOR'!N383/10000</f>
        <v>78.108699999999999</v>
      </c>
      <c r="H157" s="67">
        <f>+'[1]CONSUMO EN ARGENTINA POR COLOR'!N395/10000</f>
        <v>78.757800000000003</v>
      </c>
      <c r="I157" s="37">
        <f>+'[1]CONSUMO EN ARGENTINA POR COLOR'!N407/10000</f>
        <v>70.137200000000007</v>
      </c>
      <c r="J157" s="7">
        <f t="shared" ref="J157" si="421">+I157/H157-1</f>
        <v>-0.1094570950432846</v>
      </c>
      <c r="K157" s="2"/>
      <c r="L157" s="42" t="s">
        <v>4</v>
      </c>
      <c r="M157" s="80">
        <f>+SUM('[1]CONSUMO EN ARGENTINA POR COLOR'!N311:N323)/10000</f>
        <v>1060.6983319999999</v>
      </c>
      <c r="N157" s="80">
        <f t="shared" ref="N157:S157" si="422">+SUM(C151:C157)+SUM(B158:B162)</f>
        <v>921.2346</v>
      </c>
      <c r="O157" s="80">
        <f t="shared" si="422"/>
        <v>871.11079999999993</v>
      </c>
      <c r="P157" s="80">
        <f t="shared" si="422"/>
        <v>847.25559999999996</v>
      </c>
      <c r="Q157" s="6">
        <f t="shared" si="422"/>
        <v>931.34730000000002</v>
      </c>
      <c r="R157" s="6">
        <f t="shared" si="422"/>
        <v>870.0077</v>
      </c>
      <c r="S157" s="67">
        <f t="shared" si="422"/>
        <v>841.20659999999998</v>
      </c>
      <c r="T157" s="37">
        <f t="shared" ref="T157" si="423">+SUM(I151:I157)+SUM(H158:H162)</f>
        <v>779.19450000000006</v>
      </c>
      <c r="U157" s="78">
        <f t="shared" ref="U157:U161" si="424">+T157/S157-1</f>
        <v>-7.3718037875594278E-2</v>
      </c>
      <c r="V157" s="7">
        <f t="shared" ref="V157:V161" si="425">+POWER(T157/O157,0.2)-1</f>
        <v>-2.2054852593543672E-2</v>
      </c>
    </row>
    <row r="158" spans="1:22" x14ac:dyDescent="0.25">
      <c r="A158" s="42" t="s">
        <v>5</v>
      </c>
      <c r="B158" s="199">
        <f>+'[1]CONSUMO EN ARGENTINA POR COLOR'!N324/10000</f>
        <v>90.293899999999994</v>
      </c>
      <c r="C158" s="6">
        <f>+'[1]CONSUMO EN ARGENTINA POR COLOR'!N336/10000</f>
        <v>83.388800000000003</v>
      </c>
      <c r="D158" s="6">
        <f>+'[1]CONSUMO EN ARGENTINA POR COLOR'!N348/10000</f>
        <v>78.863500000000002</v>
      </c>
      <c r="E158" s="6">
        <f>+'[1]CONSUMO EN ARGENTINA POR COLOR'!N360/10000</f>
        <v>84.476500000000001</v>
      </c>
      <c r="F158" s="6">
        <f>+'[1]CONSUMO EN ARGENTINA POR COLOR'!N372/10000</f>
        <v>85.673500000000004</v>
      </c>
      <c r="G158" s="6">
        <f>+'[1]CONSUMO EN ARGENTINA POR COLOR'!N384/10000</f>
        <v>79.381299999999996</v>
      </c>
      <c r="H158" s="67">
        <f>+'[1]CONSUMO EN ARGENTINA POR COLOR'!N396/10000</f>
        <v>84.063999999999993</v>
      </c>
      <c r="I158" s="37">
        <f>+'[1]CONSUMO EN ARGENTINA POR COLOR'!N408/10000</f>
        <v>76.239000000000004</v>
      </c>
      <c r="J158" s="7">
        <f t="shared" ref="J158" si="426">+I158/H158-1</f>
        <v>-9.3083840883136482E-2</v>
      </c>
      <c r="K158" s="2"/>
      <c r="L158" s="42" t="s">
        <v>5</v>
      </c>
      <c r="M158" s="80">
        <f>+SUM('[1]CONSUMO EN ARGENTINA POR COLOR'!N312:N324)/10000</f>
        <v>1057.806345</v>
      </c>
      <c r="N158" s="80">
        <f>+SUM(C151:C158)+SUM(B159:B162)</f>
        <v>914.32950000000005</v>
      </c>
      <c r="O158" s="80">
        <f>+SUM(D151:D158)+SUM(C159:C162)</f>
        <v>866.58549999999991</v>
      </c>
      <c r="P158" s="80">
        <f>+SUM(E151:E158)+SUM(D159:D162)</f>
        <v>852.86860000000001</v>
      </c>
      <c r="Q158" s="6">
        <f>+SUM(F151:F158)+SUM(E159:E162)</f>
        <v>932.54430000000002</v>
      </c>
      <c r="R158" s="6">
        <f t="shared" ref="R158" si="427">+SUM(G151:G158)+SUM(F159:F162)</f>
        <v>863.71550000000002</v>
      </c>
      <c r="S158" s="67">
        <f>+SUM(H151:H158)+SUM(G159:G162)</f>
        <v>845.88930000000005</v>
      </c>
      <c r="T158" s="37">
        <f t="shared" ref="T158" si="428">+SUM(I151:I158)+SUM(H159:H162)</f>
        <v>771.36950000000002</v>
      </c>
      <c r="U158" s="78">
        <f t="shared" si="424"/>
        <v>-8.8096397483689692E-2</v>
      </c>
      <c r="V158" s="7">
        <f t="shared" si="425"/>
        <v>-2.3009796509986025E-2</v>
      </c>
    </row>
    <row r="159" spans="1:22" x14ac:dyDescent="0.25">
      <c r="A159" s="42" t="s">
        <v>6</v>
      </c>
      <c r="B159" s="199">
        <f>+'[1]CONSUMO EN ARGENTINA POR COLOR'!N325/10000</f>
        <v>90.968999999999994</v>
      </c>
      <c r="C159" s="6">
        <f>+'[1]CONSUMO EN ARGENTINA POR COLOR'!N337/10000</f>
        <v>84.113399999999999</v>
      </c>
      <c r="D159" s="6">
        <f>+'[1]CONSUMO EN ARGENTINA POR COLOR'!N349/10000</f>
        <v>72.561199999999999</v>
      </c>
      <c r="E159" s="6">
        <f>+'[1]CONSUMO EN ARGENTINA POR COLOR'!N361/10000</f>
        <v>79.028000000000006</v>
      </c>
      <c r="F159" s="6">
        <f>+'[1]CONSUMO EN ARGENTINA POR COLOR'!N373/10000</f>
        <v>87.038899999999998</v>
      </c>
      <c r="G159" s="6">
        <f>+'[1]CONSUMO EN ARGENTINA POR COLOR'!N385/10000</f>
        <v>73.431700000000006</v>
      </c>
      <c r="H159" s="67">
        <f>+'[1]CONSUMO EN ARGENTINA POR COLOR'!N397/10000</f>
        <v>77.682400000000001</v>
      </c>
      <c r="I159" s="37">
        <f>+'[1]CONSUMO EN ARGENTINA POR COLOR'!N409/10000</f>
        <v>70.4482</v>
      </c>
      <c r="J159" s="7">
        <f t="shared" ref="J159" si="429">+I159/H159-1</f>
        <v>-9.3125341132611728E-2</v>
      </c>
      <c r="K159" s="2"/>
      <c r="L159" s="42" t="s">
        <v>6</v>
      </c>
      <c r="M159" s="80">
        <f>+SUM('[1]CONSUMO EN ARGENTINA POR COLOR'!N313:N325)/10000</f>
        <v>1063.110101</v>
      </c>
      <c r="N159" s="80">
        <f t="shared" ref="N159:S159" si="430">+SUM(C151:C159)+SUM(B160:B162)</f>
        <v>907.47389999999996</v>
      </c>
      <c r="O159" s="80">
        <f t="shared" si="430"/>
        <v>855.03329999999994</v>
      </c>
      <c r="P159" s="80">
        <f t="shared" si="430"/>
        <v>859.33539999999994</v>
      </c>
      <c r="Q159" s="6">
        <f t="shared" si="430"/>
        <v>940.55520000000001</v>
      </c>
      <c r="R159" s="6">
        <f t="shared" si="430"/>
        <v>850.10829999999999</v>
      </c>
      <c r="S159" s="67">
        <f t="shared" si="430"/>
        <v>850.1400000000001</v>
      </c>
      <c r="T159" s="37">
        <f t="shared" ref="T159" si="431">+SUM(I151:I159)+SUM(H160:H162)</f>
        <v>764.13530000000014</v>
      </c>
      <c r="U159" s="78">
        <f t="shared" si="424"/>
        <v>-0.10116533747382783</v>
      </c>
      <c r="V159" s="7">
        <f t="shared" si="425"/>
        <v>-2.2228336943418525E-2</v>
      </c>
    </row>
    <row r="160" spans="1:22" x14ac:dyDescent="0.25">
      <c r="A160" s="42" t="s">
        <v>7</v>
      </c>
      <c r="B160" s="199">
        <f>+'[1]CONSUMO EN ARGENTINA POR COLOR'!N326/10000</f>
        <v>83.134399999999999</v>
      </c>
      <c r="C160" s="6">
        <f>+'[1]CONSUMO EN ARGENTINA POR COLOR'!N338/10000</f>
        <v>78.059299999999993</v>
      </c>
      <c r="D160" s="6">
        <f>+'[1]CONSUMO EN ARGENTINA POR COLOR'!N350/10000</f>
        <v>70.200900000000004</v>
      </c>
      <c r="E160" s="6">
        <f>+'[1]CONSUMO EN ARGENTINA POR COLOR'!N362/10000</f>
        <v>82.063500000000005</v>
      </c>
      <c r="F160" s="6">
        <f>+'[1]CONSUMO EN ARGENTINA POR COLOR'!N374/10000</f>
        <v>83.676599999999993</v>
      </c>
      <c r="G160" s="6">
        <f>+'[1]CONSUMO EN ARGENTINA POR COLOR'!N386/10000</f>
        <v>68.788700000000006</v>
      </c>
      <c r="H160" s="67">
        <f>+'[1]CONSUMO EN ARGENTINA POR COLOR'!N398/10000</f>
        <v>75.833600000000004</v>
      </c>
      <c r="I160" s="37">
        <f>+'[1]CONSUMO EN ARGENTINA POR COLOR'!N410/10000</f>
        <v>75.9893</v>
      </c>
      <c r="J160" s="7">
        <f t="shared" ref="J160" si="432">+I160/H160-1</f>
        <v>2.0531795932146046E-3</v>
      </c>
      <c r="K160" s="2"/>
      <c r="L160" s="42" t="s">
        <v>7</v>
      </c>
      <c r="M160" s="80">
        <f>+SUM('[1]CONSUMO EN ARGENTINA POR COLOR'!N314:N326)/10000</f>
        <v>1055.895957</v>
      </c>
      <c r="N160" s="80">
        <f t="shared" ref="N160:S160" si="433">+SUM(C151:C160)+SUM(B161:B162)</f>
        <v>902.39879999999994</v>
      </c>
      <c r="O160" s="80">
        <f t="shared" si="433"/>
        <v>847.17489999999998</v>
      </c>
      <c r="P160" s="80">
        <f t="shared" si="433"/>
        <v>871.19799999999987</v>
      </c>
      <c r="Q160" s="6">
        <f t="shared" si="433"/>
        <v>942.16830000000004</v>
      </c>
      <c r="R160" s="6">
        <f t="shared" si="433"/>
        <v>835.22040000000004</v>
      </c>
      <c r="S160" s="67">
        <f t="shared" si="433"/>
        <v>857.18490000000008</v>
      </c>
      <c r="T160" s="37">
        <f t="shared" ref="T160" si="434">+SUM(I151:I160)+SUM(H161:H162)</f>
        <v>764.29100000000005</v>
      </c>
      <c r="U160" s="78">
        <f t="shared" si="424"/>
        <v>-0.10837090107396896</v>
      </c>
      <c r="V160" s="7">
        <f t="shared" si="425"/>
        <v>-2.0381150477391419E-2</v>
      </c>
    </row>
    <row r="161" spans="1:22" x14ac:dyDescent="0.25">
      <c r="A161" s="42" t="s">
        <v>8</v>
      </c>
      <c r="B161" s="199">
        <f>+'[1]CONSUMO EN ARGENTINA POR COLOR'!N327/10000</f>
        <v>79.772199999999998</v>
      </c>
      <c r="C161" s="6">
        <f>+'[1]CONSUMO EN ARGENTINA POR COLOR'!N339/10000</f>
        <v>77.701700000000002</v>
      </c>
      <c r="D161" s="6">
        <f>+'[1]CONSUMO EN ARGENTINA POR COLOR'!N351/10000</f>
        <v>68.101699999999994</v>
      </c>
      <c r="E161" s="6">
        <f>+'[1]CONSUMO EN ARGENTINA POR COLOR'!N363/10000</f>
        <v>77.373199999999997</v>
      </c>
      <c r="F161" s="6">
        <f>+'[1]CONSUMO EN ARGENTINA POR COLOR'!N375/10000</f>
        <v>75.960400000000007</v>
      </c>
      <c r="G161" s="6">
        <f>+'[1]CONSUMO EN ARGENTINA POR COLOR'!N387/10000</f>
        <v>79.366299999999995</v>
      </c>
      <c r="H161" s="67">
        <f>+'[1]CONSUMO EN ARGENTINA POR COLOR'!N399/10000</f>
        <v>67.032499999999999</v>
      </c>
      <c r="I161" s="37">
        <f>+'[1]CONSUMO EN ARGENTINA POR COLOR'!N411/10000</f>
        <v>69.153000000000006</v>
      </c>
      <c r="J161" s="7">
        <f t="shared" ref="J161" si="435">+I161/H161-1</f>
        <v>3.1633908924775467E-2</v>
      </c>
      <c r="K161" s="2"/>
      <c r="L161" s="42" t="s">
        <v>8</v>
      </c>
      <c r="M161" s="80">
        <f>+SUM('[1]CONSUMO EN ARGENTINA POR COLOR'!N315:N327)/10000</f>
        <v>1040.8595810000002</v>
      </c>
      <c r="N161" s="80">
        <f t="shared" ref="N161:S161" si="436">+SUM(C151:C161)+SUM(B162)</f>
        <v>900.3282999999999</v>
      </c>
      <c r="O161" s="80">
        <f t="shared" si="436"/>
        <v>837.57490000000007</v>
      </c>
      <c r="P161" s="80">
        <f t="shared" si="436"/>
        <v>880.46949999999993</v>
      </c>
      <c r="Q161" s="6">
        <f t="shared" si="436"/>
        <v>940.7555000000001</v>
      </c>
      <c r="R161" s="6">
        <f t="shared" si="436"/>
        <v>838.62630000000001</v>
      </c>
      <c r="S161" s="67">
        <f t="shared" si="436"/>
        <v>844.85110000000009</v>
      </c>
      <c r="T161" s="37">
        <f t="shared" ref="T161" si="437">+SUM(I151:I161)+SUM(H162)</f>
        <v>766.41150000000005</v>
      </c>
      <c r="U161" s="78">
        <f t="shared" si="424"/>
        <v>-9.2844289366493138E-2</v>
      </c>
      <c r="V161" s="7">
        <f t="shared" si="425"/>
        <v>-1.7601542922156654E-2</v>
      </c>
    </row>
    <row r="162" spans="1:22" x14ac:dyDescent="0.25">
      <c r="A162" s="42" t="s">
        <v>9</v>
      </c>
      <c r="B162" s="199">
        <f>+'[1]CONSUMO EN ARGENTINA POR COLOR'!N328/10000</f>
        <v>73.992900000000006</v>
      </c>
      <c r="C162" s="6">
        <f>+'[1]CONSUMO EN ARGENTINA POR COLOR'!N340/10000</f>
        <v>66.167599999999993</v>
      </c>
      <c r="D162" s="6">
        <f>+'[1]CONSUMO EN ARGENTINA POR COLOR'!N352/10000</f>
        <v>68.194800000000001</v>
      </c>
      <c r="E162" s="6">
        <f>+'[1]CONSUMO EN ARGENTINA POR COLOR'!N364/10000</f>
        <v>72.9846</v>
      </c>
      <c r="F162" s="6">
        <f>+'[1]CONSUMO EN ARGENTINA POR COLOR'!N376/10000</f>
        <v>75.194900000000004</v>
      </c>
      <c r="G162" s="6">
        <f>+'[1]CONSUMO EN ARGENTINA POR COLOR'!N388/10000</f>
        <v>74.664000000000001</v>
      </c>
      <c r="H162" s="67">
        <f>+'[1]CONSUMO EN ARGENTINA POR COLOR'!N400/10000</f>
        <v>57.319699999999997</v>
      </c>
      <c r="I162" s="37"/>
      <c r="J162" s="7"/>
      <c r="K162" s="2"/>
      <c r="L162" s="42" t="s">
        <v>9</v>
      </c>
      <c r="M162" s="80">
        <f>+SUM('[1]CONSUMO EN ARGENTINA POR COLOR'!N316:N328)/10000</f>
        <v>1026.1297810000001</v>
      </c>
      <c r="N162" s="80">
        <f t="shared" ref="N162:S162" si="438">+SUM(C151:C162)</f>
        <v>892.50299999999993</v>
      </c>
      <c r="O162" s="80">
        <f t="shared" si="438"/>
        <v>839.60210000000006</v>
      </c>
      <c r="P162" s="80">
        <f t="shared" si="438"/>
        <v>885.25929999999994</v>
      </c>
      <c r="Q162" s="6">
        <f t="shared" si="438"/>
        <v>942.96580000000006</v>
      </c>
      <c r="R162" s="6">
        <f t="shared" si="438"/>
        <v>838.09540000000004</v>
      </c>
      <c r="S162" s="67">
        <f t="shared" si="438"/>
        <v>827.50680000000011</v>
      </c>
      <c r="T162" s="37"/>
      <c r="U162" s="78"/>
      <c r="V162" s="7"/>
    </row>
    <row r="163" spans="1:22" ht="25.5" x14ac:dyDescent="0.25">
      <c r="A163" s="53" t="s">
        <v>13</v>
      </c>
      <c r="B163" s="200">
        <f>SUM(B151:B162)</f>
        <v>941.63799999999992</v>
      </c>
      <c r="C163" s="54">
        <f t="shared" ref="C163:G163" si="439">SUM(C151:C162)</f>
        <v>892.50299999999993</v>
      </c>
      <c r="D163" s="54">
        <f t="shared" si="439"/>
        <v>839.60210000000006</v>
      </c>
      <c r="E163" s="54">
        <f t="shared" si="439"/>
        <v>885.25929999999994</v>
      </c>
      <c r="F163" s="54">
        <f t="shared" si="439"/>
        <v>942.96580000000006</v>
      </c>
      <c r="G163" s="54">
        <f t="shared" si="439"/>
        <v>838.09540000000004</v>
      </c>
      <c r="H163" s="191">
        <f t="shared" ref="H163" si="440">SUM(H151:H162)</f>
        <v>827.50680000000011</v>
      </c>
      <c r="I163" s="191"/>
      <c r="J163" s="56"/>
      <c r="K163" s="3"/>
      <c r="L163" s="43" t="s">
        <v>14</v>
      </c>
      <c r="M163" s="161">
        <f>+AVERAGE(M151:M162)</f>
        <v>1069.6131242500001</v>
      </c>
      <c r="N163" s="161">
        <f>+AVERAGE(N151:N162)</f>
        <v>912.20048333333318</v>
      </c>
      <c r="O163" s="161">
        <f t="shared" ref="O163:S163" si="441">+AVERAGE(O151:O162)</f>
        <v>870.27951666666661</v>
      </c>
      <c r="P163" s="161">
        <f t="shared" si="441"/>
        <v>854.60643333333326</v>
      </c>
      <c r="Q163" s="46">
        <f t="shared" si="441"/>
        <v>918.63471666666658</v>
      </c>
      <c r="R163" s="46">
        <f t="shared" si="441"/>
        <v>883.61136666666664</v>
      </c>
      <c r="S163" s="237">
        <f t="shared" si="441"/>
        <v>842.48102500000005</v>
      </c>
      <c r="T163" s="203">
        <f t="shared" ref="T163" si="442">+AVERAGE(T151:T162)</f>
        <v>788.24183636363637</v>
      </c>
      <c r="U163" s="79">
        <f>+S163/R163-1</f>
        <v>-4.6547999740911616E-2</v>
      </c>
      <c r="V163" s="75">
        <f>+POWER(S163/N163,0.2)-1</f>
        <v>-1.5775965869899933E-2</v>
      </c>
    </row>
    <row r="164" spans="1:22" ht="26.25" thickBot="1" x14ac:dyDescent="0.3">
      <c r="A164" s="122" t="s">
        <v>12</v>
      </c>
      <c r="B164" s="123"/>
      <c r="C164" s="123">
        <f>+C163/B163-1</f>
        <v>-5.2180349561083972E-2</v>
      </c>
      <c r="D164" s="123">
        <f t="shared" ref="D164:H164" si="443">+D163/C163-1</f>
        <v>-5.9272517851480466E-2</v>
      </c>
      <c r="E164" s="123">
        <f t="shared" si="443"/>
        <v>5.4379568607558104E-2</v>
      </c>
      <c r="F164" s="205">
        <f t="shared" si="443"/>
        <v>6.5185985620258569E-2</v>
      </c>
      <c r="G164" s="205">
        <f t="shared" si="443"/>
        <v>-0.1112133653203542</v>
      </c>
      <c r="H164" s="205">
        <f t="shared" si="443"/>
        <v>-1.2634122559317174E-2</v>
      </c>
      <c r="I164" s="239"/>
      <c r="J164" s="238"/>
      <c r="K164" s="3"/>
      <c r="L164" s="125" t="s">
        <v>12</v>
      </c>
      <c r="M164" s="126"/>
      <c r="N164" s="126">
        <f>+N163/M163-1</f>
        <v>-0.14716782858011657</v>
      </c>
      <c r="O164" s="126">
        <f t="shared" ref="O164:T164" si="444">+O163/N163-1</f>
        <v>-4.5955869825326512E-2</v>
      </c>
      <c r="P164" s="126">
        <f t="shared" si="444"/>
        <v>-1.800925223813632E-2</v>
      </c>
      <c r="Q164" s="126">
        <f t="shared" si="444"/>
        <v>7.4921368288318968E-2</v>
      </c>
      <c r="R164" s="126">
        <f t="shared" si="444"/>
        <v>-3.8125436982269445E-2</v>
      </c>
      <c r="S164" s="127">
        <f t="shared" si="444"/>
        <v>-4.6547999740911616E-2</v>
      </c>
      <c r="T164" s="128">
        <f t="shared" si="444"/>
        <v>-6.4380308905311767E-2</v>
      </c>
      <c r="U164" s="128"/>
      <c r="V164" s="129"/>
    </row>
  </sheetData>
  <mergeCells count="21">
    <mergeCell ref="A1:V1"/>
    <mergeCell ref="A2:V2"/>
    <mergeCell ref="A3:V3"/>
    <mergeCell ref="A5:J5"/>
    <mergeCell ref="L5:V5"/>
    <mergeCell ref="A23:J23"/>
    <mergeCell ref="L23:V23"/>
    <mergeCell ref="A41:J41"/>
    <mergeCell ref="L41:V41"/>
    <mergeCell ref="A59:J59"/>
    <mergeCell ref="L59:V59"/>
    <mergeCell ref="A131:J131"/>
    <mergeCell ref="L131:V131"/>
    <mergeCell ref="A149:J149"/>
    <mergeCell ref="L149:V149"/>
    <mergeCell ref="A77:J77"/>
    <mergeCell ref="L77:V77"/>
    <mergeCell ref="A95:J95"/>
    <mergeCell ref="L95:V95"/>
    <mergeCell ref="A113:J113"/>
    <mergeCell ref="L113:V113"/>
  </mergeCells>
  <hyperlinks>
    <hyperlink ref="X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164"/>
  <sheetViews>
    <sheetView workbookViewId="0">
      <selection activeCell="T169" sqref="T169"/>
    </sheetView>
  </sheetViews>
  <sheetFormatPr baseColWidth="10" defaultRowHeight="15" x14ac:dyDescent="0.25"/>
  <cols>
    <col min="1" max="1" width="11.85546875" style="1" customWidth="1"/>
    <col min="2" max="10" width="8.5703125" style="1" customWidth="1"/>
    <col min="11" max="11" width="5" style="1" customWidth="1"/>
    <col min="12" max="12" width="10.5703125" style="1" customWidth="1"/>
    <col min="13" max="20" width="8" style="1" customWidth="1"/>
    <col min="21" max="21" width="8.5703125" style="1" customWidth="1"/>
    <col min="22" max="22" width="9.5703125" style="1" customWidth="1"/>
    <col min="23" max="23" width="11.42578125" style="1"/>
    <col min="24" max="24" width="14.42578125" style="1" bestFit="1" customWidth="1"/>
    <col min="25" max="16384" width="11.42578125" style="1"/>
  </cols>
  <sheetData>
    <row r="1" spans="1:24" ht="15.75" x14ac:dyDescent="0.25">
      <c r="A1" s="280" t="s">
        <v>17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X1" s="182" t="s">
        <v>206</v>
      </c>
    </row>
    <row r="2" spans="1:24" ht="15.75" x14ac:dyDescent="0.25">
      <c r="A2" s="280" t="s">
        <v>23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</row>
    <row r="3" spans="1:24" ht="15.75" x14ac:dyDescent="0.25">
      <c r="A3" s="282" t="s">
        <v>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4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4" ht="15.75" thickBot="1" x14ac:dyDescent="0.3">
      <c r="A5" s="274" t="s">
        <v>220</v>
      </c>
      <c r="B5" s="275"/>
      <c r="C5" s="275"/>
      <c r="D5" s="275"/>
      <c r="E5" s="275"/>
      <c r="F5" s="275"/>
      <c r="G5" s="275"/>
      <c r="H5" s="275"/>
      <c r="I5" s="275"/>
      <c r="J5" s="276"/>
      <c r="K5" s="2"/>
      <c r="L5" s="274" t="s">
        <v>221</v>
      </c>
      <c r="M5" s="275"/>
      <c r="N5" s="275"/>
      <c r="O5" s="275"/>
      <c r="P5" s="275"/>
      <c r="Q5" s="275"/>
      <c r="R5" s="275"/>
      <c r="S5" s="275"/>
      <c r="T5" s="275"/>
      <c r="U5" s="275"/>
      <c r="V5" s="276"/>
    </row>
    <row r="6" spans="1:24" ht="38.25" x14ac:dyDescent="0.25">
      <c r="A6" s="38"/>
      <c r="B6" s="197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198">
        <v>2022</v>
      </c>
      <c r="I6" s="40">
        <v>2023</v>
      </c>
      <c r="J6" s="41" t="s">
        <v>16</v>
      </c>
      <c r="K6" s="2"/>
      <c r="L6" s="65"/>
      <c r="M6" s="64">
        <v>2016</v>
      </c>
      <c r="N6" s="64">
        <f>+M6+1</f>
        <v>2017</v>
      </c>
      <c r="O6" s="64">
        <f t="shared" ref="O6:R6" si="1">+N6+1</f>
        <v>2018</v>
      </c>
      <c r="P6" s="64">
        <f t="shared" si="1"/>
        <v>2019</v>
      </c>
      <c r="Q6" s="64">
        <f t="shared" si="1"/>
        <v>2020</v>
      </c>
      <c r="R6" s="64">
        <f t="shared" si="1"/>
        <v>2021</v>
      </c>
      <c r="S6" s="198">
        <v>2022</v>
      </c>
      <c r="T6" s="40">
        <v>2023</v>
      </c>
      <c r="U6" s="77" t="s">
        <v>16</v>
      </c>
      <c r="V6" s="74" t="s">
        <v>21</v>
      </c>
    </row>
    <row r="7" spans="1:24" x14ac:dyDescent="0.25">
      <c r="A7" s="42" t="s">
        <v>10</v>
      </c>
      <c r="B7" s="225">
        <f>+'[1]CONSUMO DOMESTICO VARIEDAD'!B124/10000</f>
        <v>4.3149300000000004</v>
      </c>
      <c r="C7" s="162">
        <f>+'[1]CONSUMO DOMESTICO VARIEDAD'!B136/10000</f>
        <v>3.7990029999999999</v>
      </c>
      <c r="D7" s="162">
        <f>+'[1]CONSUMO DOMESTICO VARIEDAD'!B148/10000</f>
        <v>3.26919</v>
      </c>
      <c r="E7" s="162">
        <f>+'[1]CONSUMO DOMESTICO VARIEDAD'!B160/10000</f>
        <v>5.2816000000000001</v>
      </c>
      <c r="F7" s="162">
        <f>+'[1]CONSUMO DOMESTICO VARIEDAD'!B172/10000</f>
        <v>5.8357999999999999</v>
      </c>
      <c r="G7" s="162">
        <f>+'[1]CONSUMO DOMESTICO VARIEDAD'!B184/10000</f>
        <v>9.5218000000000007</v>
      </c>
      <c r="H7" s="226">
        <f>+'[1]CONSUMO DOMESTICO VARIEDAD'!B196/10000</f>
        <v>8.0648999999999997</v>
      </c>
      <c r="I7" s="226">
        <f>+'[1]CONSUMO DOMESTICO VARIEDAD'!B208/10000</f>
        <v>8.0344999999999995</v>
      </c>
      <c r="J7" s="7">
        <f>+I7/H7-1</f>
        <v>-3.7694205755806065E-3</v>
      </c>
      <c r="K7" s="2"/>
      <c r="L7" s="42" t="s">
        <v>10</v>
      </c>
      <c r="M7" s="6">
        <f>+SUM('[1]CONSUMO DOMESTICO VARIEDAD'!B113:B124)/10000</f>
        <v>85.501047</v>
      </c>
      <c r="N7" s="6">
        <f>+SUM(C7)+SUM(B8:B18)</f>
        <v>83.142809</v>
      </c>
      <c r="O7" s="6">
        <f>+SUM(D7)+SUM(C8:C18)</f>
        <v>77.172087000000005</v>
      </c>
      <c r="P7" s="6">
        <f>+SUM(E7)+SUM(D8:D18)</f>
        <v>75.821850999999995</v>
      </c>
      <c r="Q7" s="6">
        <f t="shared" ref="Q7" si="2">+SUM(F7)+SUM(E8:E18)</f>
        <v>96.258100000000013</v>
      </c>
      <c r="R7" s="6">
        <f>+SUM(G7)+SUM(F8:F18)</f>
        <v>124.68629999999999</v>
      </c>
      <c r="S7" s="67">
        <f>+SUM(H7)+SUM(G8:G18)</f>
        <v>126.62799999999999</v>
      </c>
      <c r="T7" s="37">
        <f>+SUM(I7)+SUM(H8:H18)</f>
        <v>135.32470000000001</v>
      </c>
      <c r="U7" s="78">
        <f>+T7/S7-1</f>
        <v>6.8679123100736206E-2</v>
      </c>
      <c r="V7" s="7">
        <f>+POWER(T7/O7,0.2)-1</f>
        <v>0.11887962554141152</v>
      </c>
    </row>
    <row r="8" spans="1:24" x14ac:dyDescent="0.25">
      <c r="A8" s="42" t="s">
        <v>11</v>
      </c>
      <c r="B8" s="225">
        <f>+'[1]CONSUMO DOMESTICO VARIEDAD'!B125/10000</f>
        <v>5.0028059999999996</v>
      </c>
      <c r="C8" s="162">
        <f>+'[1]CONSUMO DOMESTICO VARIEDAD'!B137/10000</f>
        <v>4.0909830000000005</v>
      </c>
      <c r="D8" s="162">
        <f>+'[1]CONSUMO DOMESTICO VARIEDAD'!B149/10000</f>
        <v>4.0785650000000002</v>
      </c>
      <c r="E8" s="162">
        <f>+'[1]CONSUMO DOMESTICO VARIEDAD'!B161/10000</f>
        <v>4.6383999999999999</v>
      </c>
      <c r="F8" s="162">
        <f>+'[1]CONSUMO DOMESTICO VARIEDAD'!B173/10000</f>
        <v>5.6120000000000001</v>
      </c>
      <c r="G8" s="162">
        <f>+'[1]CONSUMO DOMESTICO VARIEDAD'!B185/10000</f>
        <v>8.8573000000000004</v>
      </c>
      <c r="H8" s="226">
        <f>+'[1]CONSUMO DOMESTICO VARIEDAD'!B197/10000</f>
        <v>9.6143000000000001</v>
      </c>
      <c r="I8" s="226">
        <f>+'[1]CONSUMO DOMESTICO VARIEDAD'!B209/10000</f>
        <v>7.7477999999999998</v>
      </c>
      <c r="J8" s="7">
        <f>+I8/H8-1</f>
        <v>-0.19413789875497955</v>
      </c>
      <c r="K8" s="2"/>
      <c r="L8" s="42" t="s">
        <v>11</v>
      </c>
      <c r="M8" s="6">
        <f>+SUM('[1]CONSUMO DOMESTICO VARIEDAD'!B114:B125)/10000</f>
        <v>86.178053000000006</v>
      </c>
      <c r="N8" s="6">
        <f>+SUM(C7:C8)+SUM(B9:B18)</f>
        <v>82.230986000000001</v>
      </c>
      <c r="O8" s="6">
        <f>+SUM(D7:D8)+SUM(C9:C18)</f>
        <v>77.159669000000008</v>
      </c>
      <c r="P8" s="6">
        <f>+SUM(E7:E8)+SUM(D9:D18)</f>
        <v>76.381686000000002</v>
      </c>
      <c r="Q8" s="6">
        <f t="shared" ref="Q8" si="3">+SUM(F7:F8)+SUM(E9:E18)</f>
        <v>97.231700000000004</v>
      </c>
      <c r="R8" s="6">
        <f>+SUM(G7:G8)+SUM(F9:F18)</f>
        <v>127.9316</v>
      </c>
      <c r="S8" s="67">
        <f>+SUM(H7:H8)+SUM(G9:G18)</f>
        <v>127.38499999999999</v>
      </c>
      <c r="T8" s="37">
        <f>+SUM(I7:I8)+SUM(H9:H18)</f>
        <v>133.45820000000001</v>
      </c>
      <c r="U8" s="78">
        <f t="shared" ref="U8:U19" si="4">+T8/S8-1</f>
        <v>4.7675943007418509E-2</v>
      </c>
      <c r="V8" s="7">
        <f t="shared" ref="V8:V19" si="5">+POWER(T8/O8,0.2)-1</f>
        <v>0.11581188105925588</v>
      </c>
    </row>
    <row r="9" spans="1:24" x14ac:dyDescent="0.25">
      <c r="A9" s="42" t="s">
        <v>0</v>
      </c>
      <c r="B9" s="225">
        <f>+'[1]CONSUMO DOMESTICO VARIEDAD'!B126/10000</f>
        <v>5.4370970000000005</v>
      </c>
      <c r="C9" s="162">
        <f>+'[1]CONSUMO DOMESTICO VARIEDAD'!B138/10000</f>
        <v>5.3236319999999999</v>
      </c>
      <c r="D9" s="162">
        <f>+'[1]CONSUMO DOMESTICO VARIEDAD'!B150/10000</f>
        <v>4.8103579999999999</v>
      </c>
      <c r="E9" s="162">
        <f>+'[1]CONSUMO DOMESTICO VARIEDAD'!B162/10000</f>
        <v>5.1745999999999999</v>
      </c>
      <c r="F9" s="162">
        <f>+'[1]CONSUMO DOMESTICO VARIEDAD'!B174/10000</f>
        <v>5.5274999999999999</v>
      </c>
      <c r="G9" s="162">
        <f>+'[1]CONSUMO DOMESTICO VARIEDAD'!B186/10000</f>
        <v>9.0157000000000007</v>
      </c>
      <c r="H9" s="226">
        <f>+'[1]CONSUMO DOMESTICO VARIEDAD'!B198/10000</f>
        <v>10.298999999999999</v>
      </c>
      <c r="I9" s="226">
        <f>+'[1]CONSUMO DOMESTICO VARIEDAD'!B210/10000</f>
        <v>9.1293000000000006</v>
      </c>
      <c r="J9" s="7">
        <f t="shared" ref="J9" si="6">+I9/H9-1</f>
        <v>-0.11357413341101064</v>
      </c>
      <c r="K9" s="2"/>
      <c r="L9" s="42" t="s">
        <v>0</v>
      </c>
      <c r="M9" s="6">
        <f>+SUM('[1]CONSUMO DOMESTICO VARIEDAD'!B115:B126)/10000</f>
        <v>86.107219000000001</v>
      </c>
      <c r="N9" s="6">
        <f>+SUM(C7:C9)+SUM(B10:B18)</f>
        <v>82.117520999999996</v>
      </c>
      <c r="O9" s="6">
        <f>+SUM(D7:D9)+SUM(C10:C18)</f>
        <v>76.646395000000012</v>
      </c>
      <c r="P9" s="6">
        <f>+SUM(E7:E9)+SUM(D10:D18)</f>
        <v>76.745928000000006</v>
      </c>
      <c r="Q9" s="6">
        <f t="shared" ref="Q9" si="7">+SUM(F7:F9)+SUM(E10:E18)</f>
        <v>97.584600000000009</v>
      </c>
      <c r="R9" s="6">
        <f>+SUM(G7:G9)+SUM(F10:F18)</f>
        <v>131.41980000000001</v>
      </c>
      <c r="S9" s="67">
        <f>+SUM(H7:H9)+SUM(G10:G18)</f>
        <v>128.66829999999999</v>
      </c>
      <c r="T9" s="37">
        <f>+SUM(I7:I9)+SUM(H10:H18)</f>
        <v>132.2885</v>
      </c>
      <c r="U9" s="78">
        <f t="shared" ref="U9" si="8">+T9/S9-1</f>
        <v>2.8135912264326324E-2</v>
      </c>
      <c r="V9" s="7">
        <f t="shared" ref="V9" si="9">+POWER(T9/O9,0.2)-1</f>
        <v>0.11533690284148368</v>
      </c>
    </row>
    <row r="10" spans="1:24" x14ac:dyDescent="0.25">
      <c r="A10" s="42" t="s">
        <v>1</v>
      </c>
      <c r="B10" s="225">
        <f>+'[1]CONSUMO DOMESTICO VARIEDAD'!B127/10000</f>
        <v>5.7370869999999998</v>
      </c>
      <c r="C10" s="162">
        <f>+'[1]CONSUMO DOMESTICO VARIEDAD'!B139/10000</f>
        <v>4.9161529999999996</v>
      </c>
      <c r="D10" s="162">
        <f>+'[1]CONSUMO DOMESTICO VARIEDAD'!B151/10000</f>
        <v>3.9098900000000003</v>
      </c>
      <c r="E10" s="162">
        <f>+'[1]CONSUMO DOMESTICO VARIEDAD'!B163/10000</f>
        <v>6.3578999999999999</v>
      </c>
      <c r="F10" s="162">
        <f>+'[1]CONSUMO DOMESTICO VARIEDAD'!B175/10000</f>
        <v>7.8026</v>
      </c>
      <c r="G10" s="162">
        <f>+'[1]CONSUMO DOMESTICO VARIEDAD'!B187/10000</f>
        <v>11.901199999999999</v>
      </c>
      <c r="H10" s="226">
        <f>+'[1]CONSUMO DOMESTICO VARIEDAD'!B199/10000</f>
        <v>11.2521</v>
      </c>
      <c r="I10" s="226">
        <f>+'[1]CONSUMO DOMESTICO VARIEDAD'!B211/10000</f>
        <v>9.2568999999999999</v>
      </c>
      <c r="J10" s="7">
        <f t="shared" ref="J10:J11" si="10">+I10/H10-1</f>
        <v>-0.17731801174891804</v>
      </c>
      <c r="K10" s="2"/>
      <c r="L10" s="42" t="s">
        <v>1</v>
      </c>
      <c r="M10" s="6">
        <f>+SUM('[1]CONSUMO DOMESTICO VARIEDAD'!B116:B127)/10000</f>
        <v>86.211083000000002</v>
      </c>
      <c r="N10" s="6">
        <f>+SUM(C7:C10)+SUM(B11:B18)</f>
        <v>81.296587000000002</v>
      </c>
      <c r="O10" s="6">
        <f>+SUM(D7:D10)+SUM(C11:C18)</f>
        <v>75.640132000000008</v>
      </c>
      <c r="P10" s="6">
        <f>+SUM(E7:E10)+SUM(D11:D18)</f>
        <v>79.193938000000003</v>
      </c>
      <c r="Q10" s="6">
        <f t="shared" ref="Q10" si="11">+SUM(F7:F10)+SUM(E11:E18)</f>
        <v>99.029300000000006</v>
      </c>
      <c r="R10" s="6">
        <f>+SUM(G7:G10)+SUM(F11:F18)</f>
        <v>135.51839999999999</v>
      </c>
      <c r="S10" s="67">
        <f>+SUM(H7:H10)+SUM(G11:G18)</f>
        <v>128.01919999999998</v>
      </c>
      <c r="T10" s="37">
        <f>+SUM(I7:I10)+SUM(H11:H18)</f>
        <v>130.29329999999999</v>
      </c>
      <c r="U10" s="78">
        <f t="shared" ref="U10:U11" si="12">+T10/S10-1</f>
        <v>1.7763741688746615E-2</v>
      </c>
      <c r="V10" s="7">
        <f t="shared" ref="V10:V11" si="13">+POWER(T10/O10,0.2)-1</f>
        <v>0.1148949829956738</v>
      </c>
    </row>
    <row r="11" spans="1:24" x14ac:dyDescent="0.25">
      <c r="A11" s="42" t="s">
        <v>2</v>
      </c>
      <c r="B11" s="225">
        <f>+'[1]CONSUMO DOMESTICO VARIEDAD'!B128/10000</f>
        <v>5.9462019999999995</v>
      </c>
      <c r="C11" s="162">
        <f>+'[1]CONSUMO DOMESTICO VARIEDAD'!B140/10000</f>
        <v>5.7463009999999999</v>
      </c>
      <c r="D11" s="162">
        <f>+'[1]CONSUMO DOMESTICO VARIEDAD'!B152/10000</f>
        <v>4.5939920000000001</v>
      </c>
      <c r="E11" s="162">
        <f>+'[1]CONSUMO DOMESTICO VARIEDAD'!B164/10000</f>
        <v>8.3682999999999996</v>
      </c>
      <c r="F11" s="162">
        <f>+'[1]CONSUMO DOMESTICO VARIEDAD'!B176/10000</f>
        <v>10.292899999999999</v>
      </c>
      <c r="G11" s="162">
        <f>+'[1]CONSUMO DOMESTICO VARIEDAD'!B188/10000</f>
        <v>12.497400000000001</v>
      </c>
      <c r="H11" s="226">
        <f>+'[1]CONSUMO DOMESTICO VARIEDAD'!B200/10000</f>
        <v>10.296900000000001</v>
      </c>
      <c r="I11" s="226">
        <f>+'[1]CONSUMO DOMESTICO VARIEDAD'!B212/10000</f>
        <v>12.3367</v>
      </c>
      <c r="J11" s="7">
        <f t="shared" si="10"/>
        <v>0.19809845681710025</v>
      </c>
      <c r="K11" s="2"/>
      <c r="L11" s="42" t="s">
        <v>2</v>
      </c>
      <c r="M11" s="6">
        <f>+SUM('[1]CONSUMO DOMESTICO VARIEDAD'!B117:B128)/10000</f>
        <v>85.562415000000001</v>
      </c>
      <c r="N11" s="6">
        <f>+SUM(C7:C11)+SUM(B12:B18)</f>
        <v>81.096686000000005</v>
      </c>
      <c r="O11" s="6">
        <f>+SUM(D7:D11)+SUM(C12:C18)</f>
        <v>74.487823000000006</v>
      </c>
      <c r="P11" s="6">
        <f>+SUM(E7:E11)+SUM(D12:D18)</f>
        <v>82.968245999999994</v>
      </c>
      <c r="Q11" s="6">
        <f t="shared" ref="Q11" si="14">+SUM(F7:F11)+SUM(E12:E18)</f>
        <v>100.9539</v>
      </c>
      <c r="R11" s="6">
        <f>+SUM(G7:G11)+SUM(F12:F18)</f>
        <v>137.72290000000001</v>
      </c>
      <c r="S11" s="67">
        <f>+SUM(H7:H11)+SUM(G12:G18)</f>
        <v>125.81870000000001</v>
      </c>
      <c r="T11" s="37">
        <f>+SUM(I7:I11)+SUM(H12:H18)</f>
        <v>132.3331</v>
      </c>
      <c r="U11" s="78">
        <f t="shared" si="12"/>
        <v>5.1776087338368582E-2</v>
      </c>
      <c r="V11" s="7">
        <f t="shared" si="13"/>
        <v>0.12180311321719928</v>
      </c>
    </row>
    <row r="12" spans="1:24" x14ac:dyDescent="0.25">
      <c r="A12" s="42" t="s">
        <v>3</v>
      </c>
      <c r="B12" s="225">
        <f>+'[1]CONSUMO DOMESTICO VARIEDAD'!B129/10000</f>
        <v>6.439095</v>
      </c>
      <c r="C12" s="162">
        <f>+'[1]CONSUMO DOMESTICO VARIEDAD'!B141/10000</f>
        <v>7.2411300000000001</v>
      </c>
      <c r="D12" s="162">
        <f>+'[1]CONSUMO DOMESTICO VARIEDAD'!B153/10000</f>
        <v>6.7542509999999991</v>
      </c>
      <c r="E12" s="162">
        <f>+'[1]CONSUMO DOMESTICO VARIEDAD'!B165/10000</f>
        <v>8.4581</v>
      </c>
      <c r="F12" s="162">
        <f>+'[1]CONSUMO DOMESTICO VARIEDAD'!B177/10000</f>
        <v>12.302899999999999</v>
      </c>
      <c r="G12" s="162">
        <f>+'[1]CONSUMO DOMESTICO VARIEDAD'!B189/10000</f>
        <v>12.785</v>
      </c>
      <c r="H12" s="226">
        <f>+'[1]CONSUMO DOMESTICO VARIEDAD'!B201/10000</f>
        <v>11.76</v>
      </c>
      <c r="I12" s="226">
        <f>+'[1]CONSUMO DOMESTICO VARIEDAD'!B213/10000</f>
        <v>9.7812000000000001</v>
      </c>
      <c r="J12" s="7">
        <f t="shared" ref="J12" si="15">+I12/H12-1</f>
        <v>-0.16826530612244894</v>
      </c>
      <c r="K12" s="2"/>
      <c r="L12" s="42" t="s">
        <v>3</v>
      </c>
      <c r="M12" s="6">
        <f>+SUM('[1]CONSUMO DOMESTICO VARIEDAD'!B118:B129)/10000</f>
        <v>84.386168000000012</v>
      </c>
      <c r="N12" s="6">
        <f>+SUM(C7:C12)+SUM(B13:B18)</f>
        <v>81.898721000000009</v>
      </c>
      <c r="O12" s="6">
        <f>+SUM(D7:D12)+SUM(C13:C18)</f>
        <v>74.000944000000004</v>
      </c>
      <c r="P12" s="6">
        <f>+SUM(E7:E12)+SUM(D13:D18)</f>
        <v>84.672095000000013</v>
      </c>
      <c r="Q12" s="6">
        <f t="shared" ref="Q12" si="16">+SUM(F7:F12)+SUM(E13:E18)</f>
        <v>104.7987</v>
      </c>
      <c r="R12" s="6">
        <f>+SUM(G7:G12)+SUM(F13:F18)</f>
        <v>138.20499999999998</v>
      </c>
      <c r="S12" s="67">
        <f>+SUM(H7:H12)+SUM(G13:G18)</f>
        <v>124.7937</v>
      </c>
      <c r="T12" s="37">
        <f>+SUM(I7:I12)+SUM(H13:H18)</f>
        <v>130.35429999999999</v>
      </c>
      <c r="U12" s="78">
        <f t="shared" ref="U12" si="17">+T12/S12-1</f>
        <v>4.455833908282214E-2</v>
      </c>
      <c r="V12" s="7">
        <f t="shared" ref="V12" si="18">+POWER(T12/O12,0.2)-1</f>
        <v>0.11989581158905316</v>
      </c>
    </row>
    <row r="13" spans="1:24" x14ac:dyDescent="0.25">
      <c r="A13" s="42" t="s">
        <v>4</v>
      </c>
      <c r="B13" s="225">
        <f>+'[1]CONSUMO DOMESTICO VARIEDAD'!B130/10000</f>
        <v>7.9094059999999997</v>
      </c>
      <c r="C13" s="162">
        <f>+'[1]CONSUMO DOMESTICO VARIEDAD'!B142/10000</f>
        <v>9.0815889999999992</v>
      </c>
      <c r="D13" s="162">
        <f>+'[1]CONSUMO DOMESTICO VARIEDAD'!B154/10000</f>
        <v>7.0631589999999997</v>
      </c>
      <c r="E13" s="162">
        <f>+'[1]CONSUMO DOMESTICO VARIEDAD'!B166/10000</f>
        <v>9.5698000000000008</v>
      </c>
      <c r="F13" s="162">
        <f>+'[1]CONSUMO DOMESTICO VARIEDAD'!B178/10000</f>
        <v>13.424799999999999</v>
      </c>
      <c r="G13" s="162">
        <f>+'[1]CONSUMO DOMESTICO VARIEDAD'!B190/10000</f>
        <v>10.702199999999999</v>
      </c>
      <c r="H13" s="226">
        <f>+'[1]CONSUMO DOMESTICO VARIEDAD'!B202/10000</f>
        <v>13.024699999999999</v>
      </c>
      <c r="I13" s="226">
        <f>+'[1]CONSUMO DOMESTICO VARIEDAD'!B214/10000</f>
        <v>10.9559</v>
      </c>
      <c r="J13" s="7">
        <f t="shared" ref="J13" si="19">+I13/H13-1</f>
        <v>-0.15883667186192385</v>
      </c>
      <c r="K13" s="2"/>
      <c r="L13" s="42" t="s">
        <v>4</v>
      </c>
      <c r="M13" s="6">
        <f>+SUM('[1]CONSUMO DOMESTICO VARIEDAD'!B119:B130)/10000</f>
        <v>83.088437999999982</v>
      </c>
      <c r="N13" s="6">
        <f>+SUM(C7:C13)+SUM(B14:B18)</f>
        <v>83.070903999999999</v>
      </c>
      <c r="O13" s="6">
        <f>+SUM(D7:D13)+SUM(C14:C18)</f>
        <v>71.982514000000009</v>
      </c>
      <c r="P13" s="6">
        <f>+SUM(E7:E13)+SUM(D14:D18)</f>
        <v>87.178736000000001</v>
      </c>
      <c r="Q13" s="6">
        <f t="shared" ref="Q13" si="20">+SUM(F7:F13)+SUM(E14:E18)</f>
        <v>108.6537</v>
      </c>
      <c r="R13" s="6">
        <f>+SUM(G7:G13)+SUM(F14:F18)</f>
        <v>135.48240000000001</v>
      </c>
      <c r="S13" s="67">
        <f>+SUM(H7:H13)+SUM(G14:G18)</f>
        <v>127.11619999999999</v>
      </c>
      <c r="T13" s="37">
        <f>+SUM(I7:I13)+SUM(H14:H18)</f>
        <v>128.28550000000001</v>
      </c>
      <c r="U13" s="78">
        <f t="shared" ref="U13" si="21">+T13/S13-1</f>
        <v>9.1986701930990566E-3</v>
      </c>
      <c r="V13" s="7">
        <f t="shared" ref="V13" si="22">+POWER(T13/O13,0.2)-1</f>
        <v>0.12250972477285482</v>
      </c>
    </row>
    <row r="14" spans="1:24" x14ac:dyDescent="0.25">
      <c r="A14" s="42" t="s">
        <v>5</v>
      </c>
      <c r="B14" s="225">
        <f>+'[1]CONSUMO DOMESTICO VARIEDAD'!B131/10000</f>
        <v>9.9608939999999997</v>
      </c>
      <c r="C14" s="162">
        <f>+'[1]CONSUMO DOMESTICO VARIEDAD'!B143/10000</f>
        <v>8.9323969999999999</v>
      </c>
      <c r="D14" s="162">
        <f>+'[1]CONSUMO DOMESTICO VARIEDAD'!B155/10000</f>
        <v>9.0501559999999994</v>
      </c>
      <c r="E14" s="162">
        <f>+'[1]CONSUMO DOMESTICO VARIEDAD'!B167/10000</f>
        <v>10.546200000000001</v>
      </c>
      <c r="F14" s="162">
        <f>+'[1]CONSUMO DOMESTICO VARIEDAD'!B179/10000</f>
        <v>13.159599999999999</v>
      </c>
      <c r="G14" s="162">
        <f>+'[1]CONSUMO DOMESTICO VARIEDAD'!B191/10000</f>
        <v>12.0419</v>
      </c>
      <c r="H14" s="226">
        <f>+'[1]CONSUMO DOMESTICO VARIEDAD'!B203/10000</f>
        <v>14.3409</v>
      </c>
      <c r="I14" s="226">
        <f>+'[1]CONSUMO DOMESTICO VARIEDAD'!B215/10000</f>
        <v>13.148300000000001</v>
      </c>
      <c r="J14" s="7">
        <f t="shared" ref="J14" si="23">+I14/H14-1</f>
        <v>-8.3160750022662322E-2</v>
      </c>
      <c r="K14" s="2"/>
      <c r="L14" s="42" t="s">
        <v>5</v>
      </c>
      <c r="M14" s="6">
        <f>+SUM('[1]CONSUMO DOMESTICO VARIEDAD'!B120:B131)/10000</f>
        <v>85.131979000000001</v>
      </c>
      <c r="N14" s="6">
        <f t="shared" ref="N14:T14" si="24">+SUM(C7:C14)+SUM(B15:B18)</f>
        <v>82.042406999999997</v>
      </c>
      <c r="O14" s="6">
        <f t="shared" si="24"/>
        <v>72.100273000000001</v>
      </c>
      <c r="P14" s="6">
        <f t="shared" si="24"/>
        <v>88.674779999999998</v>
      </c>
      <c r="Q14" s="6">
        <f t="shared" si="24"/>
        <v>111.2671</v>
      </c>
      <c r="R14" s="6">
        <f t="shared" si="24"/>
        <v>134.3647</v>
      </c>
      <c r="S14" s="67">
        <f t="shared" si="24"/>
        <v>129.4152</v>
      </c>
      <c r="T14" s="37">
        <f t="shared" si="24"/>
        <v>127.09290000000001</v>
      </c>
      <c r="U14" s="78">
        <f t="shared" ref="U14" si="25">+T14/S14-1</f>
        <v>-1.7944569107801733E-2</v>
      </c>
      <c r="V14" s="7">
        <f t="shared" ref="V14" si="26">+POWER(T14/O14,0.2)-1</f>
        <v>0.12004862202098909</v>
      </c>
    </row>
    <row r="15" spans="1:24" x14ac:dyDescent="0.25">
      <c r="A15" s="42" t="s">
        <v>6</v>
      </c>
      <c r="B15" s="225">
        <f>+'[1]CONSUMO DOMESTICO VARIEDAD'!B132/10000</f>
        <v>10.176852999999999</v>
      </c>
      <c r="C15" s="162">
        <f>+'[1]CONSUMO DOMESTICO VARIEDAD'!B144/10000</f>
        <v>7.586322</v>
      </c>
      <c r="D15" s="162">
        <f>+'[1]CONSUMO DOMESTICO VARIEDAD'!B156/10000</f>
        <v>8.3268120000000003</v>
      </c>
      <c r="E15" s="162">
        <f>+'[1]CONSUMO DOMESTICO VARIEDAD'!B168/10000</f>
        <v>9.4437999999999995</v>
      </c>
      <c r="F15" s="162">
        <f>+'[1]CONSUMO DOMESTICO VARIEDAD'!B180/10000</f>
        <v>13.283300000000001</v>
      </c>
      <c r="G15" s="162">
        <f>+'[1]CONSUMO DOMESTICO VARIEDAD'!B192/10000</f>
        <v>9.3361000000000001</v>
      </c>
      <c r="H15" s="226">
        <f>+'[1]CONSUMO DOMESTICO VARIEDAD'!B204/10000</f>
        <v>13.2438</v>
      </c>
      <c r="I15" s="226">
        <f>+'[1]CONSUMO DOMESTICO VARIEDAD'!B216/10000</f>
        <v>11.8109</v>
      </c>
      <c r="J15" s="7">
        <f t="shared" ref="J15:J16" si="27">+I15/H15-1</f>
        <v>-0.10819402286352864</v>
      </c>
      <c r="K15" s="2"/>
      <c r="L15" s="42" t="s">
        <v>6</v>
      </c>
      <c r="M15" s="6">
        <f>+SUM('[1]CONSUMO DOMESTICO VARIEDAD'!B121:B132)/10000</f>
        <v>86.444982999999979</v>
      </c>
      <c r="N15" s="6">
        <f t="shared" ref="N15:T15" si="28">+SUM(C7:C15)+SUM(B16:B18)</f>
        <v>79.451875999999999</v>
      </c>
      <c r="O15" s="6">
        <f t="shared" si="28"/>
        <v>72.84076300000001</v>
      </c>
      <c r="P15" s="6">
        <f t="shared" si="28"/>
        <v>89.791768000000005</v>
      </c>
      <c r="Q15" s="6">
        <f t="shared" si="28"/>
        <v>115.1066</v>
      </c>
      <c r="R15" s="6">
        <f t="shared" si="28"/>
        <v>130.41750000000002</v>
      </c>
      <c r="S15" s="67">
        <f t="shared" si="28"/>
        <v>133.3229</v>
      </c>
      <c r="T15" s="37">
        <f t="shared" si="28"/>
        <v>125.66000000000001</v>
      </c>
      <c r="U15" s="78">
        <f t="shared" ref="U15:U16" si="29">+T15/S15-1</f>
        <v>-5.7476247516368151E-2</v>
      </c>
      <c r="V15" s="7">
        <f t="shared" ref="V15:V16" si="30">+POWER(T15/O15,0.2)-1</f>
        <v>0.1152301804048661</v>
      </c>
    </row>
    <row r="16" spans="1:24" x14ac:dyDescent="0.25">
      <c r="A16" s="42" t="s">
        <v>7</v>
      </c>
      <c r="B16" s="225">
        <f>+'[1]CONSUMO DOMESTICO VARIEDAD'!B133/10000</f>
        <v>8.422231</v>
      </c>
      <c r="C16" s="162">
        <f>+'[1]CONSUMO DOMESTICO VARIEDAD'!B145/10000</f>
        <v>8.7883630000000004</v>
      </c>
      <c r="D16" s="162">
        <f>+'[1]CONSUMO DOMESTICO VARIEDAD'!B157/10000</f>
        <v>8.6342250000000007</v>
      </c>
      <c r="E16" s="162">
        <f>+'[1]CONSUMO DOMESTICO VARIEDAD'!B169/10000</f>
        <v>10.898300000000001</v>
      </c>
      <c r="F16" s="162">
        <f>+'[1]CONSUMO DOMESTICO VARIEDAD'!B181/10000</f>
        <v>11.477600000000001</v>
      </c>
      <c r="G16" s="162">
        <f>+'[1]CONSUMO DOMESTICO VARIEDAD'!B193/10000</f>
        <v>9.9420000000000002</v>
      </c>
      <c r="H16" s="226">
        <f>+'[1]CONSUMO DOMESTICO VARIEDAD'!B205/10000</f>
        <v>12.9209</v>
      </c>
      <c r="I16" s="226">
        <f>+'[1]CONSUMO DOMESTICO VARIEDAD'!B217/10000</f>
        <v>13.3369</v>
      </c>
      <c r="J16" s="7">
        <f t="shared" si="27"/>
        <v>3.2195899666431993E-2</v>
      </c>
      <c r="K16" s="2"/>
      <c r="L16" s="42" t="s">
        <v>7</v>
      </c>
      <c r="M16" s="6">
        <f>+SUM('[1]CONSUMO DOMESTICO VARIEDAD'!B122:B133)/10000</f>
        <v>85.851090000000013</v>
      </c>
      <c r="N16" s="6">
        <f t="shared" ref="N16:T16" si="31">+SUM(C7:C16)+SUM(B17:B18)</f>
        <v>79.818008000000006</v>
      </c>
      <c r="O16" s="6">
        <f t="shared" si="31"/>
        <v>72.686625000000006</v>
      </c>
      <c r="P16" s="6">
        <f t="shared" si="31"/>
        <v>92.05584300000001</v>
      </c>
      <c r="Q16" s="6">
        <f t="shared" si="31"/>
        <v>115.68589999999999</v>
      </c>
      <c r="R16" s="6">
        <f t="shared" si="31"/>
        <v>128.88190000000003</v>
      </c>
      <c r="S16" s="67">
        <f t="shared" si="31"/>
        <v>136.30180000000001</v>
      </c>
      <c r="T16" s="37">
        <f t="shared" si="31"/>
        <v>126.07600000000001</v>
      </c>
      <c r="U16" s="78">
        <f t="shared" si="29"/>
        <v>-7.5023220529736312E-2</v>
      </c>
      <c r="V16" s="7">
        <f t="shared" si="30"/>
        <v>0.11644050237462977</v>
      </c>
    </row>
    <row r="17" spans="1:22" x14ac:dyDescent="0.25">
      <c r="A17" s="42" t="s">
        <v>8</v>
      </c>
      <c r="B17" s="225">
        <f>+'[1]CONSUMO DOMESTICO VARIEDAD'!B134/10000</f>
        <v>8.6039759999999994</v>
      </c>
      <c r="C17" s="162">
        <f>+'[1]CONSUMO DOMESTICO VARIEDAD'!B146/10000</f>
        <v>8.2647919999999999</v>
      </c>
      <c r="D17" s="162">
        <f>+'[1]CONSUMO DOMESTICO VARIEDAD'!B158/10000</f>
        <v>7.3662800000000006</v>
      </c>
      <c r="E17" s="162">
        <f>+'[1]CONSUMO DOMESTICO VARIEDAD'!B170/10000</f>
        <v>8.9895999999999994</v>
      </c>
      <c r="F17" s="162">
        <f>+'[1]CONSUMO DOMESTICO VARIEDAD'!B182/10000</f>
        <v>12.2911</v>
      </c>
      <c r="G17" s="162">
        <f>+'[1]CONSUMO DOMESTICO VARIEDAD'!B194/10000</f>
        <v>11.257199999999999</v>
      </c>
      <c r="H17" s="226">
        <f>+'[1]CONSUMO DOMESTICO VARIEDAD'!B206/10000</f>
        <v>12.794600000000001</v>
      </c>
      <c r="I17" s="226"/>
      <c r="J17" s="7"/>
      <c r="K17" s="2"/>
      <c r="L17" s="42" t="s">
        <v>8</v>
      </c>
      <c r="M17" s="6">
        <f>+SUM('[1]CONSUMO DOMESTICO VARIEDAD'!B123:B134)/10000</f>
        <v>85.159047000000015</v>
      </c>
      <c r="N17" s="6">
        <f t="shared" ref="N17:S17" si="32">+SUM(C7:C17)+SUM(B18)</f>
        <v>79.478824000000003</v>
      </c>
      <c r="O17" s="6">
        <f t="shared" si="32"/>
        <v>71.78811300000001</v>
      </c>
      <c r="P17" s="6">
        <f t="shared" si="32"/>
        <v>93.679163000000003</v>
      </c>
      <c r="Q17" s="6">
        <f t="shared" si="32"/>
        <v>118.98739999999999</v>
      </c>
      <c r="R17" s="6">
        <f t="shared" si="32"/>
        <v>127.84800000000001</v>
      </c>
      <c r="S17" s="67">
        <f t="shared" si="32"/>
        <v>137.83920000000001</v>
      </c>
      <c r="T17" s="37"/>
      <c r="U17" s="78"/>
      <c r="V17" s="7"/>
    </row>
    <row r="18" spans="1:22" x14ac:dyDescent="0.25">
      <c r="A18" s="42" t="s">
        <v>9</v>
      </c>
      <c r="B18" s="225">
        <f>+'[1]CONSUMO DOMESTICO VARIEDAD'!B135/10000</f>
        <v>5.7081589999999993</v>
      </c>
      <c r="C18" s="162">
        <f>+'[1]CONSUMO DOMESTICO VARIEDAD'!B147/10000</f>
        <v>3.931235</v>
      </c>
      <c r="D18" s="162">
        <f>+'[1]CONSUMO DOMESTICO VARIEDAD'!B159/10000</f>
        <v>5.9525629999999996</v>
      </c>
      <c r="E18" s="162">
        <f>+'[1]CONSUMO DOMESTICO VARIEDAD'!B171/10000</f>
        <v>7.9772999999999996</v>
      </c>
      <c r="F18" s="162">
        <f>+'[1]CONSUMO DOMESTICO VARIEDAD'!B183/10000</f>
        <v>9.9901999999999997</v>
      </c>
      <c r="G18" s="162">
        <f>+'[1]CONSUMO DOMESTICO VARIEDAD'!B195/10000</f>
        <v>10.2271</v>
      </c>
      <c r="H18" s="226">
        <f>+'[1]CONSUMO DOMESTICO VARIEDAD'!B207/10000</f>
        <v>7.7430000000000003</v>
      </c>
      <c r="I18" s="226"/>
      <c r="J18" s="7"/>
      <c r="K18" s="2"/>
      <c r="L18" s="42" t="s">
        <v>9</v>
      </c>
      <c r="M18" s="6">
        <f>+SUM('[1]CONSUMO DOMESTICO VARIEDAD'!B124:B135)/10000</f>
        <v>83.658736000000005</v>
      </c>
      <c r="N18" s="6">
        <f t="shared" ref="N18:S18" si="33">+SUM(C7:C18)</f>
        <v>77.701900000000009</v>
      </c>
      <c r="O18" s="6">
        <f t="shared" si="33"/>
        <v>73.809441000000007</v>
      </c>
      <c r="P18" s="6">
        <f t="shared" si="33"/>
        <v>95.703900000000004</v>
      </c>
      <c r="Q18" s="6">
        <f t="shared" si="33"/>
        <v>121.0003</v>
      </c>
      <c r="R18" s="6">
        <f t="shared" si="33"/>
        <v>128.0849</v>
      </c>
      <c r="S18" s="67">
        <f t="shared" si="33"/>
        <v>135.35510000000002</v>
      </c>
      <c r="T18" s="37"/>
      <c r="U18" s="78"/>
      <c r="V18" s="7"/>
    </row>
    <row r="19" spans="1:22" ht="25.5" x14ac:dyDescent="0.25">
      <c r="A19" s="53" t="s">
        <v>13</v>
      </c>
      <c r="B19" s="227">
        <f>SUM(B7:B18)</f>
        <v>83.658736000000005</v>
      </c>
      <c r="C19" s="163">
        <f t="shared" ref="C19:F19" si="34">SUM(C7:C18)</f>
        <v>77.701900000000009</v>
      </c>
      <c r="D19" s="163">
        <f t="shared" si="34"/>
        <v>73.809441000000007</v>
      </c>
      <c r="E19" s="163">
        <f t="shared" si="34"/>
        <v>95.703900000000004</v>
      </c>
      <c r="F19" s="163">
        <f t="shared" si="34"/>
        <v>121.0003</v>
      </c>
      <c r="G19" s="163">
        <f t="shared" ref="G19:H19" si="35">SUM(G7:G18)</f>
        <v>128.0849</v>
      </c>
      <c r="H19" s="228">
        <f t="shared" si="35"/>
        <v>135.35510000000002</v>
      </c>
      <c r="I19" s="228"/>
      <c r="J19" s="56"/>
      <c r="K19" s="3"/>
      <c r="L19" s="43" t="s">
        <v>14</v>
      </c>
      <c r="M19" s="46">
        <f t="shared" ref="M19" si="36">+AVERAGE(M7:M18)</f>
        <v>85.273354833333329</v>
      </c>
      <c r="N19" s="46">
        <f>+AVERAGE(N7:N18)</f>
        <v>81.112269083333345</v>
      </c>
      <c r="O19" s="46">
        <f t="shared" ref="O19:S19" si="37">+AVERAGE(O7:O18)</f>
        <v>74.192898250000013</v>
      </c>
      <c r="P19" s="46">
        <f t="shared" si="37"/>
        <v>85.238994500000004</v>
      </c>
      <c r="Q19" s="46">
        <f t="shared" si="37"/>
        <v>107.21310833333331</v>
      </c>
      <c r="R19" s="46">
        <f t="shared" si="37"/>
        <v>131.71361666666667</v>
      </c>
      <c r="S19" s="237">
        <f t="shared" si="37"/>
        <v>130.05527499999999</v>
      </c>
      <c r="T19" s="203">
        <f t="shared" ref="T19" si="38">+AVERAGE(T7:T18)</f>
        <v>130.11665000000002</v>
      </c>
      <c r="U19" s="79">
        <f t="shared" si="4"/>
        <v>4.7191473010244067E-4</v>
      </c>
      <c r="V19" s="75">
        <f t="shared" si="5"/>
        <v>0.11890730016915718</v>
      </c>
    </row>
    <row r="20" spans="1:22" ht="25.5" x14ac:dyDescent="0.25">
      <c r="A20" s="57" t="s">
        <v>15</v>
      </c>
      <c r="B20" s="201">
        <f t="shared" ref="B20:G20" si="39">+B19/B$163</f>
        <v>8.8843840201861021E-2</v>
      </c>
      <c r="C20" s="58">
        <f t="shared" si="39"/>
        <v>8.7060659740079316E-2</v>
      </c>
      <c r="D20" s="58">
        <f t="shared" si="39"/>
        <v>8.7910024284122201E-2</v>
      </c>
      <c r="E20" s="58">
        <f t="shared" si="39"/>
        <v>0.10810832487159414</v>
      </c>
      <c r="F20" s="58">
        <f t="shared" si="39"/>
        <v>0.12831886373821827</v>
      </c>
      <c r="G20" s="58">
        <f t="shared" si="39"/>
        <v>0.15282854433994031</v>
      </c>
      <c r="H20" s="195">
        <f t="shared" ref="H20" si="40">+H19/H$163</f>
        <v>0.1635697736864519</v>
      </c>
      <c r="I20" s="195"/>
      <c r="J20" s="59"/>
      <c r="K20" s="3"/>
      <c r="L20" s="44" t="s">
        <v>15</v>
      </c>
      <c r="M20" s="48">
        <f t="shared" ref="M20:S20" si="41">+M19/M$163</f>
        <v>8.6656594467182879E-2</v>
      </c>
      <c r="N20" s="48">
        <f t="shared" si="41"/>
        <v>8.8919344557827407E-2</v>
      </c>
      <c r="O20" s="48">
        <f t="shared" si="41"/>
        <v>8.5251803390906752E-2</v>
      </c>
      <c r="P20" s="48">
        <f t="shared" si="41"/>
        <v>9.9740642212967204E-2</v>
      </c>
      <c r="Q20" s="48">
        <f t="shared" si="41"/>
        <v>0.1167091841710097</v>
      </c>
      <c r="R20" s="48">
        <f t="shared" si="41"/>
        <v>0.14906283648607055</v>
      </c>
      <c r="S20" s="195">
        <f t="shared" si="41"/>
        <v>0.1543717557318279</v>
      </c>
      <c r="T20" s="193">
        <f t="shared" ref="T20" si="42">+T19/T$163</f>
        <v>0.16208272697631387</v>
      </c>
      <c r="U20" s="72"/>
      <c r="V20" s="76"/>
    </row>
    <row r="21" spans="1:22" ht="26.25" thickBot="1" x14ac:dyDescent="0.3">
      <c r="A21" s="60" t="s">
        <v>12</v>
      </c>
      <c r="B21" s="202"/>
      <c r="C21" s="62">
        <f>+C19/B19-1</f>
        <v>-7.1203992372057767E-2</v>
      </c>
      <c r="D21" s="62">
        <f t="shared" ref="D21:H21" si="43">+D19/C19-1</f>
        <v>-5.009477245730154E-2</v>
      </c>
      <c r="E21" s="62">
        <f t="shared" si="43"/>
        <v>0.29663493861171486</v>
      </c>
      <c r="F21" s="62">
        <f t="shared" si="43"/>
        <v>0.26431942689900811</v>
      </c>
      <c r="G21" s="62">
        <f t="shared" si="43"/>
        <v>5.8550268057186772E-2</v>
      </c>
      <c r="H21" s="196">
        <f t="shared" si="43"/>
        <v>5.6760789132833223E-2</v>
      </c>
      <c r="I21" s="196"/>
      <c r="J21" s="63"/>
      <c r="K21" s="2"/>
      <c r="L21" s="45" t="s">
        <v>12</v>
      </c>
      <c r="M21" s="49"/>
      <c r="N21" s="50">
        <f>+N19/M19-1</f>
        <v>-4.8797021744164004E-2</v>
      </c>
      <c r="O21" s="50">
        <f t="shared" ref="O21:T21" si="44">+O19/N19-1</f>
        <v>-8.5306093782489212E-2</v>
      </c>
      <c r="P21" s="50">
        <f t="shared" si="44"/>
        <v>0.14888347147161074</v>
      </c>
      <c r="Q21" s="50">
        <f t="shared" si="44"/>
        <v>0.25779414647287169</v>
      </c>
      <c r="R21" s="50">
        <f t="shared" si="44"/>
        <v>0.22852157459290812</v>
      </c>
      <c r="S21" s="196">
        <f t="shared" si="44"/>
        <v>-1.259051044709758E-2</v>
      </c>
      <c r="T21" s="192">
        <f t="shared" si="44"/>
        <v>4.7191473010244067E-4</v>
      </c>
      <c r="U21" s="73"/>
      <c r="V21" s="52"/>
    </row>
    <row r="22" spans="1:22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2" ht="15.75" thickBot="1" x14ac:dyDescent="0.3">
      <c r="A23" s="274" t="s">
        <v>259</v>
      </c>
      <c r="B23" s="275"/>
      <c r="C23" s="275"/>
      <c r="D23" s="275"/>
      <c r="E23" s="275"/>
      <c r="F23" s="275"/>
      <c r="G23" s="275"/>
      <c r="H23" s="275"/>
      <c r="I23" s="275"/>
      <c r="J23" s="276"/>
      <c r="K23" s="2"/>
      <c r="L23" s="274" t="s">
        <v>260</v>
      </c>
      <c r="M23" s="275"/>
      <c r="N23" s="275"/>
      <c r="O23" s="275"/>
      <c r="P23" s="275"/>
      <c r="Q23" s="275"/>
      <c r="R23" s="275"/>
      <c r="S23" s="275"/>
      <c r="T23" s="275"/>
      <c r="U23" s="275"/>
      <c r="V23" s="276"/>
    </row>
    <row r="24" spans="1:22" ht="38.25" x14ac:dyDescent="0.25">
      <c r="A24" s="38"/>
      <c r="B24" s="197">
        <v>2016</v>
      </c>
      <c r="C24" s="39">
        <f>+B24+1</f>
        <v>2017</v>
      </c>
      <c r="D24" s="39">
        <f t="shared" ref="D24:G24" si="45">+C24+1</f>
        <v>2018</v>
      </c>
      <c r="E24" s="39">
        <f t="shared" si="45"/>
        <v>2019</v>
      </c>
      <c r="F24" s="39">
        <f t="shared" si="45"/>
        <v>2020</v>
      </c>
      <c r="G24" s="39">
        <f t="shared" si="45"/>
        <v>2021</v>
      </c>
      <c r="H24" s="198">
        <f>+H6</f>
        <v>2022</v>
      </c>
      <c r="I24" s="40">
        <v>2023</v>
      </c>
      <c r="J24" s="41" t="s">
        <v>16</v>
      </c>
      <c r="K24" s="2"/>
      <c r="L24" s="65"/>
      <c r="M24" s="64">
        <v>2016</v>
      </c>
      <c r="N24" s="64">
        <f>+M24+1</f>
        <v>2017</v>
      </c>
      <c r="O24" s="64">
        <f t="shared" ref="O24" si="46">+N24+1</f>
        <v>2018</v>
      </c>
      <c r="P24" s="64">
        <f t="shared" ref="P24" si="47">+O24+1</f>
        <v>2019</v>
      </c>
      <c r="Q24" s="64">
        <f t="shared" ref="Q24" si="48">+P24+1</f>
        <v>2020</v>
      </c>
      <c r="R24" s="64">
        <f t="shared" ref="R24" si="49">+Q24+1</f>
        <v>2021</v>
      </c>
      <c r="S24" s="198">
        <v>2022</v>
      </c>
      <c r="T24" s="40">
        <v>2023</v>
      </c>
      <c r="U24" s="77" t="s">
        <v>16</v>
      </c>
      <c r="V24" s="74" t="s">
        <v>21</v>
      </c>
    </row>
    <row r="25" spans="1:22" x14ac:dyDescent="0.25">
      <c r="A25" s="42" t="s">
        <v>10</v>
      </c>
      <c r="B25" s="225">
        <f>+'[1]CONSUMO DOMESTICO VARIEDAD'!C124/10000</f>
        <v>2.2597770000000001</v>
      </c>
      <c r="C25" s="162">
        <f>+'[1]CONSUMO DOMESTICO VARIEDAD'!C136/10000</f>
        <v>1.9426729999999999</v>
      </c>
      <c r="D25" s="162">
        <f>+'[1]CONSUMO DOMESTICO VARIEDAD'!C148/10000</f>
        <v>1.8811419999999999</v>
      </c>
      <c r="E25" s="162">
        <f>+'[1]CONSUMO DOMESTICO VARIEDAD'!C160/10000</f>
        <v>1.8033999999999999</v>
      </c>
      <c r="F25" s="162">
        <f>+'[1]CONSUMO DOMESTICO VARIEDAD'!C172/10000</f>
        <v>2.2094999999999998</v>
      </c>
      <c r="G25" s="162">
        <f>+'[1]CONSUMO DOMESTICO VARIEDAD'!C184/10000</f>
        <v>2.7635999999999998</v>
      </c>
      <c r="H25" s="226">
        <f>+'[1]CONSUMO DOMESTICO VARIEDAD'!C196/10000</f>
        <v>2.1692</v>
      </c>
      <c r="I25" s="226">
        <f>+'[1]CONSUMO DOMESTICO VARIEDAD'!C208/10000</f>
        <v>1.7834000000000001</v>
      </c>
      <c r="J25" s="7">
        <f>+I25/H25-1</f>
        <v>-0.17785358657569605</v>
      </c>
      <c r="K25" s="2"/>
      <c r="L25" s="42" t="s">
        <v>10</v>
      </c>
      <c r="M25" s="6">
        <f>+SUM('[1]CONSUMO EN ARGENTINA POR COLOR'!E306:E317)/10000</f>
        <v>32.206181000000001</v>
      </c>
      <c r="N25" s="6">
        <f>+SUM(C25)+SUM(B26:B36)</f>
        <v>32.624073000000003</v>
      </c>
      <c r="O25" s="6">
        <f>+SUM(D25)+SUM(C26:C36)</f>
        <v>28.512941999999999</v>
      </c>
      <c r="P25" s="6">
        <f>+SUM(E25)+SUM(D26:D36)</f>
        <v>31.656168999999998</v>
      </c>
      <c r="Q25" s="6">
        <f t="shared" ref="Q25" si="50">+SUM(F25)+SUM(E26:E36)</f>
        <v>34.427600000000005</v>
      </c>
      <c r="R25" s="6">
        <f>+SUM(G25)+SUM(F26:F36)</f>
        <v>40.976199999999992</v>
      </c>
      <c r="S25" s="67">
        <f>+SUM(H25)+SUM(G26:G36)</f>
        <v>35.461500000000001</v>
      </c>
      <c r="T25" s="37">
        <f>+SUM(I25)+SUM(H26:H36)</f>
        <v>35.033000000000001</v>
      </c>
      <c r="U25" s="78">
        <f>+T25/S25-1</f>
        <v>-1.208352720556094E-2</v>
      </c>
      <c r="V25" s="7">
        <f>+POWER(T25/O25,0.2)-1</f>
        <v>4.2046405107553975E-2</v>
      </c>
    </row>
    <row r="26" spans="1:22" x14ac:dyDescent="0.25">
      <c r="A26" s="42" t="s">
        <v>11</v>
      </c>
      <c r="B26" s="225">
        <f>+'[1]CONSUMO EN ARGENTINA POR COLOR'!E318/10000</f>
        <v>1.5722</v>
      </c>
      <c r="C26" s="162">
        <f>+'[1]CONSUMO EN ARGENTINA POR COLOR'!E330/10000</f>
        <v>1.7121999999999999</v>
      </c>
      <c r="D26" s="162">
        <f>+'[1]CONSUMO DOMESTICO VARIEDAD'!C149/10000</f>
        <v>2.2673730000000001</v>
      </c>
      <c r="E26" s="162">
        <f>+'[1]CONSUMO DOMESTICO VARIEDAD'!C161/10000</f>
        <v>1.4240999999999999</v>
      </c>
      <c r="F26" s="162">
        <f>+'[1]CONSUMO DOMESTICO VARIEDAD'!C173/10000</f>
        <v>2.5247999999999999</v>
      </c>
      <c r="G26" s="162">
        <f>+'[1]CONSUMO DOMESTICO VARIEDAD'!C185/10000</f>
        <v>2.2075999999999998</v>
      </c>
      <c r="H26" s="226">
        <f>+'[1]CONSUMO DOMESTICO VARIEDAD'!C197/10000</f>
        <v>2.9237000000000002</v>
      </c>
      <c r="I26" s="226">
        <f>+'[1]CONSUMO DOMESTICO VARIEDAD'!C209/10000</f>
        <v>1.5004999999999999</v>
      </c>
      <c r="J26" s="7">
        <f>+I26/H26-1</f>
        <v>-0.48678044943051613</v>
      </c>
      <c r="K26" s="2"/>
      <c r="L26" s="42" t="s">
        <v>11</v>
      </c>
      <c r="M26" s="6">
        <f>+SUM('[1]CONSUMO EN ARGENTINA POR COLOR'!E307:E318)/10000</f>
        <v>32.054473000000002</v>
      </c>
      <c r="N26" s="6">
        <f>+SUM(C25:C26)+SUM(B27:B36)</f>
        <v>32.764072999999996</v>
      </c>
      <c r="O26" s="6">
        <f>+SUM(D25:D26)+SUM(C27:C36)</f>
        <v>29.068114999999999</v>
      </c>
      <c r="P26" s="6">
        <f>+SUM(E25:E26)+SUM(D27:D36)</f>
        <v>30.812895999999995</v>
      </c>
      <c r="Q26" s="6">
        <f t="shared" ref="Q26" si="51">+SUM(F25:F26)+SUM(E27:E36)</f>
        <v>35.528300000000002</v>
      </c>
      <c r="R26" s="6">
        <f>+SUM(G25:G26)+SUM(F27:F36)</f>
        <v>40.658999999999992</v>
      </c>
      <c r="S26" s="67">
        <f>+SUM(H25:H26)+SUM(G27:G36)</f>
        <v>36.177599999999998</v>
      </c>
      <c r="T26" s="37">
        <f>+SUM(I25:I26)+SUM(H27:H36)</f>
        <v>33.609800000000007</v>
      </c>
      <c r="U26" s="78">
        <f t="shared" ref="U26:U34" si="52">+T26/S26-1</f>
        <v>-7.0977621511653433E-2</v>
      </c>
      <c r="V26" s="7">
        <f t="shared" ref="V26:V34" si="53">+POWER(T26/O26,0.2)-1</f>
        <v>2.9460794234982268E-2</v>
      </c>
    </row>
    <row r="27" spans="1:22" x14ac:dyDescent="0.25">
      <c r="A27" s="42" t="s">
        <v>0</v>
      </c>
      <c r="B27" s="225">
        <f>+'[1]CONSUMO EN ARGENTINA POR COLOR'!E319/10000</f>
        <v>2.6135999999999999</v>
      </c>
      <c r="C27" s="162">
        <f>+'[1]CONSUMO EN ARGENTINA POR COLOR'!E331/10000</f>
        <v>2.1254</v>
      </c>
      <c r="D27" s="162">
        <f>+'[1]CONSUMO DOMESTICO VARIEDAD'!C150/10000</f>
        <v>2.0899030000000001</v>
      </c>
      <c r="E27" s="162">
        <f>+'[1]CONSUMO DOMESTICO VARIEDAD'!C162/10000</f>
        <v>2.6802000000000001</v>
      </c>
      <c r="F27" s="162">
        <f>+'[1]CONSUMO DOMESTICO VARIEDAD'!C174/10000</f>
        <v>2.6400999999999999</v>
      </c>
      <c r="G27" s="162">
        <f>+'[1]CONSUMO DOMESTICO VARIEDAD'!C186/10000</f>
        <v>3.4201000000000001</v>
      </c>
      <c r="H27" s="226">
        <f>+'[1]CONSUMO DOMESTICO VARIEDAD'!C198/10000</f>
        <v>3.2984</v>
      </c>
      <c r="I27" s="226">
        <f>+'[1]CONSUMO DOMESTICO VARIEDAD'!C210/10000</f>
        <v>2.0158999999999998</v>
      </c>
      <c r="J27" s="7">
        <f>+I27/H27-1</f>
        <v>-0.38882488479262678</v>
      </c>
      <c r="K27" s="2"/>
      <c r="L27" s="42" t="s">
        <v>0</v>
      </c>
      <c r="M27" s="6">
        <f>+SUM('[1]CONSUMO EN ARGENTINA POR COLOR'!E308:E319)/10000</f>
        <v>32.106722000000005</v>
      </c>
      <c r="N27" s="6">
        <f>+SUM(C25:C27)+SUM(B28:B36)</f>
        <v>32.275872999999997</v>
      </c>
      <c r="O27" s="6">
        <f>+SUM(D25:D27)+SUM(C28:C36)</f>
        <v>29.032617999999999</v>
      </c>
      <c r="P27" s="6">
        <f>+SUM(E25:E27)+SUM(D28:D36)</f>
        <v>31.403193000000002</v>
      </c>
      <c r="Q27" s="6">
        <f t="shared" ref="Q27" si="54">+SUM(F25:F27)+SUM(E28:E36)</f>
        <v>35.488199999999999</v>
      </c>
      <c r="R27" s="6">
        <f>+SUM(G25:G27)+SUM(F28:F36)</f>
        <v>41.439</v>
      </c>
      <c r="S27" s="67">
        <f>+SUM(H25:H27)+SUM(G28:G36)</f>
        <v>36.055900000000001</v>
      </c>
      <c r="T27" s="37">
        <f>+SUM(I25:I27)+SUM(H28:H36)</f>
        <v>32.327300000000001</v>
      </c>
      <c r="U27" s="78">
        <f t="shared" si="52"/>
        <v>-0.10341164691492932</v>
      </c>
      <c r="V27" s="7">
        <f t="shared" si="53"/>
        <v>2.173117966793936E-2</v>
      </c>
    </row>
    <row r="28" spans="1:22" x14ac:dyDescent="0.25">
      <c r="A28" s="42" t="s">
        <v>1</v>
      </c>
      <c r="B28" s="225">
        <f>+'[1]CONSUMO EN ARGENTINA POR COLOR'!E320/10000</f>
        <v>3.2332999999999998</v>
      </c>
      <c r="C28" s="162">
        <f>+'[1]CONSUMO EN ARGENTINA POR COLOR'!E332/10000</f>
        <v>2.2113999999999998</v>
      </c>
      <c r="D28" s="162">
        <f>+'[1]CONSUMO DOMESTICO VARIEDAD'!C151/10000</f>
        <v>2.6149240000000002</v>
      </c>
      <c r="E28" s="162">
        <f>+'[1]CONSUMO DOMESTICO VARIEDAD'!C163/10000</f>
        <v>2.4527000000000001</v>
      </c>
      <c r="F28" s="162">
        <f>+'[1]CONSUMO DOMESTICO VARIEDAD'!C175/10000</f>
        <v>2.7423999999999999</v>
      </c>
      <c r="G28" s="162">
        <f>+'[1]CONSUMO DOMESTICO VARIEDAD'!C187/10000</f>
        <v>2.6941999999999999</v>
      </c>
      <c r="H28" s="226">
        <f>+'[1]CONSUMO DOMESTICO VARIEDAD'!C199/10000</f>
        <v>3.6480999999999999</v>
      </c>
      <c r="I28" s="226">
        <f>+'[1]CONSUMO DOMESTICO VARIEDAD'!C211/10000</f>
        <v>1.9770000000000001</v>
      </c>
      <c r="J28" s="7">
        <f t="shared" ref="J28:J29" si="55">+I28/H28-1</f>
        <v>-0.4580740659521394</v>
      </c>
      <c r="K28" s="2"/>
      <c r="L28" s="42" t="s">
        <v>1</v>
      </c>
      <c r="M28" s="6">
        <f>+SUM('[1]CONSUMO EN ARGENTINA POR COLOR'!E309:E320)/10000</f>
        <v>32.873573</v>
      </c>
      <c r="N28" s="6">
        <f>+SUM(C25:C28)+SUM(B29:B36)</f>
        <v>31.253972999999998</v>
      </c>
      <c r="O28" s="6">
        <f>+SUM(D25:D28)+SUM(C29:C36)</f>
        <v>29.436141999999997</v>
      </c>
      <c r="P28" s="6">
        <f>+SUM(E25:E28)+SUM(D29:D36)</f>
        <v>31.240969</v>
      </c>
      <c r="Q28" s="6">
        <f t="shared" ref="Q28" si="56">+SUM(F25:F28)+SUM(E29:E36)</f>
        <v>35.777900000000002</v>
      </c>
      <c r="R28" s="6">
        <f>+SUM(G25:G28)+SUM(F29:F36)</f>
        <v>41.390799999999999</v>
      </c>
      <c r="S28" s="67">
        <f>+SUM(H25:H28)+SUM(G29:G36)</f>
        <v>37.009799999999998</v>
      </c>
      <c r="T28" s="37">
        <f>+SUM(I25:I28)+SUM(H29:H36)</f>
        <v>30.656199999999998</v>
      </c>
      <c r="U28" s="78">
        <f t="shared" si="52"/>
        <v>-0.17167344865414025</v>
      </c>
      <c r="V28" s="7">
        <f t="shared" si="53"/>
        <v>8.1554130114307455E-3</v>
      </c>
    </row>
    <row r="29" spans="1:22" x14ac:dyDescent="0.25">
      <c r="A29" s="42" t="s">
        <v>2</v>
      </c>
      <c r="B29" s="225">
        <f>+'[1]CONSUMO EN ARGENTINA POR COLOR'!E321/10000</f>
        <v>2.2410999999999999</v>
      </c>
      <c r="C29" s="162">
        <f>+'[1]CONSUMO EN ARGENTINA POR COLOR'!E333/10000</f>
        <v>2.0110999999999999</v>
      </c>
      <c r="D29" s="162">
        <f>+'[1]CONSUMO DOMESTICO VARIEDAD'!C152/10000</f>
        <v>2.5491099999999998</v>
      </c>
      <c r="E29" s="162">
        <f>+'[1]CONSUMO DOMESTICO VARIEDAD'!C164/10000</f>
        <v>3.3456000000000001</v>
      </c>
      <c r="F29" s="162">
        <f>+'[1]CONSUMO DOMESTICO VARIEDAD'!C176/10000</f>
        <v>4.1425000000000001</v>
      </c>
      <c r="G29" s="162">
        <f>+'[1]CONSUMO DOMESTICO VARIEDAD'!C188/10000</f>
        <v>3.3153000000000001</v>
      </c>
      <c r="H29" s="226">
        <f>+'[1]CONSUMO DOMESTICO VARIEDAD'!C200/10000</f>
        <v>2.2772999999999999</v>
      </c>
      <c r="I29" s="226">
        <f>+'[1]CONSUMO DOMESTICO VARIEDAD'!C212/10000</f>
        <v>2.4653</v>
      </c>
      <c r="J29" s="7">
        <f t="shared" si="55"/>
        <v>8.2553901550081354E-2</v>
      </c>
      <c r="K29" s="2"/>
      <c r="L29" s="42" t="s">
        <v>2</v>
      </c>
      <c r="M29" s="6">
        <f>+SUM('[1]CONSUMO EN ARGENTINA POR COLOR'!E310:E321)/10000</f>
        <v>32.908726000000001</v>
      </c>
      <c r="N29" s="6">
        <f>+SUM(C25:C29)+SUM(B30:B36)</f>
        <v>31.023973000000002</v>
      </c>
      <c r="O29" s="6">
        <f>+SUM(D25:D29)+SUM(C30:C36)</f>
        <v>29.974152</v>
      </c>
      <c r="P29" s="6">
        <f>+SUM(E25:E29)+SUM(D30:D36)</f>
        <v>32.037458999999998</v>
      </c>
      <c r="Q29" s="6">
        <f t="shared" ref="Q29" si="57">+SUM(F25:F29)+SUM(E30:E36)</f>
        <v>36.574799999999996</v>
      </c>
      <c r="R29" s="6">
        <f>+SUM(G25:G29)+SUM(F30:F36)</f>
        <v>40.563600000000001</v>
      </c>
      <c r="S29" s="67">
        <f>+SUM(H25:H29)+SUM(G30:G36)</f>
        <v>35.971800000000002</v>
      </c>
      <c r="T29" s="37">
        <f>+SUM(I25:I29)+SUM(H30:H36)</f>
        <v>30.844200000000001</v>
      </c>
      <c r="U29" s="78">
        <f t="shared" si="52"/>
        <v>-0.14254499357830308</v>
      </c>
      <c r="V29" s="7">
        <f t="shared" si="53"/>
        <v>5.7390689011171947E-3</v>
      </c>
    </row>
    <row r="30" spans="1:22" x14ac:dyDescent="0.25">
      <c r="A30" s="42" t="s">
        <v>3</v>
      </c>
      <c r="B30" s="225">
        <f>+'[1]CONSUMO EN ARGENTINA POR COLOR'!E322/10000</f>
        <v>2.3469000000000002</v>
      </c>
      <c r="C30" s="162">
        <f>+'[1]CONSUMO EN ARGENTINA POR COLOR'!E334/10000</f>
        <v>1.8849</v>
      </c>
      <c r="D30" s="162">
        <f>+'[1]CONSUMO DOMESTICO VARIEDAD'!C153/10000</f>
        <v>3.0656639999999999</v>
      </c>
      <c r="E30" s="162">
        <f>+'[1]CONSUMO DOMESTICO VARIEDAD'!C165/10000</f>
        <v>3.2429999999999999</v>
      </c>
      <c r="F30" s="162">
        <f>+'[1]CONSUMO DOMESTICO VARIEDAD'!C177/10000</f>
        <v>3.9037999999999999</v>
      </c>
      <c r="G30" s="162">
        <f>+'[1]CONSUMO DOMESTICO VARIEDAD'!C189/10000</f>
        <v>2.5125000000000002</v>
      </c>
      <c r="H30" s="226">
        <f>+'[1]CONSUMO DOMESTICO VARIEDAD'!C201/10000</f>
        <v>3.0608</v>
      </c>
      <c r="I30" s="226">
        <f>+'[1]CONSUMO DOMESTICO VARIEDAD'!C213/10000</f>
        <v>1.7739</v>
      </c>
      <c r="J30" s="7">
        <f t="shared" ref="J30" si="58">+I30/H30-1</f>
        <v>-0.42044563512807109</v>
      </c>
      <c r="K30" s="2"/>
      <c r="L30" s="42" t="s">
        <v>3</v>
      </c>
      <c r="M30" s="6">
        <f>+SUM('[1]CONSUMO EN ARGENTINA POR COLOR'!E311:E322)/10000</f>
        <v>32.284540999999997</v>
      </c>
      <c r="N30" s="6">
        <f>+SUM(C25:C30)+SUM(B31:B36)</f>
        <v>30.561972999999995</v>
      </c>
      <c r="O30" s="6">
        <f>+SUM(D25:D30)+SUM(C31:C36)</f>
        <v>31.154916</v>
      </c>
      <c r="P30" s="6">
        <f>+SUM(E25:E30)+SUM(D31:D36)</f>
        <v>32.214795000000002</v>
      </c>
      <c r="Q30" s="6">
        <f t="shared" ref="Q30" si="59">+SUM(F25:F30)+SUM(E31:E36)</f>
        <v>37.235600000000005</v>
      </c>
      <c r="R30" s="6">
        <f>+SUM(G25:G30)+SUM(F31:F36)</f>
        <v>39.1723</v>
      </c>
      <c r="S30" s="67">
        <f>+SUM(H25:H30)+SUM(G31:G36)</f>
        <v>36.520099999999999</v>
      </c>
      <c r="T30" s="37">
        <f>+SUM(I25:I30)+SUM(H31:H36)</f>
        <v>29.557299999999998</v>
      </c>
      <c r="U30" s="78">
        <f t="shared" si="52"/>
        <v>-0.19065665209021887</v>
      </c>
      <c r="V30" s="7">
        <f t="shared" si="53"/>
        <v>-1.0473031371718067E-2</v>
      </c>
    </row>
    <row r="31" spans="1:22" x14ac:dyDescent="0.25">
      <c r="A31" s="42" t="s">
        <v>4</v>
      </c>
      <c r="B31" s="225">
        <f>+'[1]CONSUMO EN ARGENTINA POR COLOR'!E323/10000</f>
        <v>2.7496999999999998</v>
      </c>
      <c r="C31" s="162">
        <f>+'[1]CONSUMO EN ARGENTINA POR COLOR'!E335/10000</f>
        <v>2.1284999999999998</v>
      </c>
      <c r="D31" s="162">
        <f>+'[1]CONSUMO DOMESTICO VARIEDAD'!C154/10000</f>
        <v>2.9310990000000001</v>
      </c>
      <c r="E31" s="162">
        <f>+'[1]CONSUMO DOMESTICO VARIEDAD'!C166/10000</f>
        <v>2.9285999999999999</v>
      </c>
      <c r="F31" s="162">
        <f>+'[1]CONSUMO DOMESTICO VARIEDAD'!C178/10000</f>
        <v>4.8765999999999998</v>
      </c>
      <c r="G31" s="162">
        <f>+'[1]CONSUMO DOMESTICO VARIEDAD'!C190/10000</f>
        <v>3.1362999999999999</v>
      </c>
      <c r="H31" s="226">
        <f>+'[1]CONSUMO DOMESTICO VARIEDAD'!C202/10000</f>
        <v>3.2094999999999998</v>
      </c>
      <c r="I31" s="226">
        <f>+'[1]CONSUMO DOMESTICO VARIEDAD'!C214/10000</f>
        <v>2.0933999999999999</v>
      </c>
      <c r="J31" s="7">
        <f t="shared" ref="J31" si="60">+I31/H31-1</f>
        <v>-0.34774887054058268</v>
      </c>
      <c r="K31" s="2"/>
      <c r="L31" s="42" t="s">
        <v>4</v>
      </c>
      <c r="M31" s="6">
        <f>+SUM('[1]CONSUMO EN ARGENTINA POR COLOR'!E312:E323)/10000</f>
        <v>31.727258999999997</v>
      </c>
      <c r="N31" s="6">
        <f>+SUM(C25:C31)+SUM(B32:B36)</f>
        <v>29.940772999999997</v>
      </c>
      <c r="O31" s="6">
        <f>+SUM(D25:D31)+SUM(C32:C36)</f>
        <v>31.957515000000004</v>
      </c>
      <c r="P31" s="6">
        <f>+SUM(E25:E31)+SUM(D32:D36)</f>
        <v>32.212296000000002</v>
      </c>
      <c r="Q31" s="6">
        <f t="shared" ref="Q31" si="61">+SUM(F25:F31)+SUM(E32:E36)</f>
        <v>39.183599999999998</v>
      </c>
      <c r="R31" s="6">
        <f>+SUM(G25:G31)+SUM(F32:F36)</f>
        <v>37.432000000000002</v>
      </c>
      <c r="S31" s="67">
        <f>+SUM(H25:H31)+SUM(G32:G36)</f>
        <v>36.593299999999999</v>
      </c>
      <c r="T31" s="37">
        <f>+SUM(I25:I31)+SUM(H32:H36)</f>
        <v>28.441200000000002</v>
      </c>
      <c r="U31" s="78">
        <f t="shared" si="52"/>
        <v>-0.22277575403147565</v>
      </c>
      <c r="V31" s="7">
        <f t="shared" si="53"/>
        <v>-2.3044048341413825E-2</v>
      </c>
    </row>
    <row r="32" spans="1:22" x14ac:dyDescent="0.25">
      <c r="A32" s="42" t="s">
        <v>5</v>
      </c>
      <c r="B32" s="225">
        <f>+'[1]CONSUMO EN ARGENTINA POR COLOR'!E324/10000</f>
        <v>3.5886999999999998</v>
      </c>
      <c r="C32" s="162">
        <f>+'[1]CONSUMO EN ARGENTINA POR COLOR'!E336/10000</f>
        <v>2.5442</v>
      </c>
      <c r="D32" s="162">
        <f>+'[1]CONSUMO DOMESTICO VARIEDAD'!C155/10000</f>
        <v>3.2839860000000001</v>
      </c>
      <c r="E32" s="162">
        <f>+'[1]CONSUMO DOMESTICO VARIEDAD'!C167/10000</f>
        <v>3.2740999999999998</v>
      </c>
      <c r="F32" s="162">
        <f>+'[1]CONSUMO DOMESTICO VARIEDAD'!C179/10000</f>
        <v>3.3778999999999999</v>
      </c>
      <c r="G32" s="162">
        <f>+'[1]CONSUMO DOMESTICO VARIEDAD'!C191/10000</f>
        <v>3.5323000000000002</v>
      </c>
      <c r="H32" s="226">
        <f>+'[1]CONSUMO DOMESTICO VARIEDAD'!C203/10000</f>
        <v>3.1926000000000001</v>
      </c>
      <c r="I32" s="226">
        <f>+'[1]CONSUMO DOMESTICO VARIEDAD'!C215/10000</f>
        <v>2.4380000000000002</v>
      </c>
      <c r="J32" s="7">
        <f t="shared" ref="J32" si="62">+I32/H32-1</f>
        <v>-0.23635908037336339</v>
      </c>
      <c r="K32" s="2"/>
      <c r="L32" s="42" t="s">
        <v>5</v>
      </c>
      <c r="M32" s="6">
        <f>+SUM('[1]CONSUMO EN ARGENTINA POR COLOR'!E313:E324)/10000</f>
        <v>31.262139000000001</v>
      </c>
      <c r="N32" s="6">
        <f t="shared" ref="N32:S32" si="63">+SUM(C25:C32)+SUM(B33:B36)</f>
        <v>28.896272999999997</v>
      </c>
      <c r="O32" s="6">
        <f t="shared" si="63"/>
        <v>32.697300999999996</v>
      </c>
      <c r="P32" s="6">
        <f t="shared" si="63"/>
        <v>32.20241</v>
      </c>
      <c r="Q32" s="6">
        <f t="shared" si="63"/>
        <v>39.287399999999998</v>
      </c>
      <c r="R32" s="6">
        <f t="shared" si="63"/>
        <v>37.586399999999998</v>
      </c>
      <c r="S32" s="67">
        <f t="shared" si="63"/>
        <v>36.253599999999999</v>
      </c>
      <c r="T32" s="37">
        <f t="shared" ref="T32" si="64">+SUM(I25:I32)+SUM(H33:H36)</f>
        <v>27.686599999999999</v>
      </c>
      <c r="U32" s="78">
        <f t="shared" si="52"/>
        <v>-0.23630756669682462</v>
      </c>
      <c r="V32" s="7">
        <f t="shared" si="53"/>
        <v>-3.272147878737075E-2</v>
      </c>
    </row>
    <row r="33" spans="1:22" x14ac:dyDescent="0.25">
      <c r="A33" s="42" t="s">
        <v>6</v>
      </c>
      <c r="B33" s="225">
        <f>+'[1]CONSUMO EN ARGENTINA POR COLOR'!E325/10000</f>
        <v>3.8384</v>
      </c>
      <c r="C33" s="162">
        <f>+'[1]CONSUMO EN ARGENTINA POR COLOR'!E337/10000</f>
        <v>3.3595000000000002</v>
      </c>
      <c r="D33" s="162">
        <f>+'[1]CONSUMO DOMESTICO VARIEDAD'!C156/10000</f>
        <v>2.9780709999999999</v>
      </c>
      <c r="E33" s="162">
        <f>+'[1]CONSUMO DOMESTICO VARIEDAD'!C168/10000</f>
        <v>3.3106</v>
      </c>
      <c r="F33" s="162">
        <f>+'[1]CONSUMO DOMESTICO VARIEDAD'!C180/10000</f>
        <v>3.8178999999999998</v>
      </c>
      <c r="G33" s="162">
        <f>+'[1]CONSUMO DOMESTICO VARIEDAD'!C192/10000</f>
        <v>3.1021999999999998</v>
      </c>
      <c r="H33" s="226">
        <f>+'[1]CONSUMO DOMESTICO VARIEDAD'!C204/10000</f>
        <v>2.7608000000000001</v>
      </c>
      <c r="I33" s="226">
        <f>+'[1]CONSUMO DOMESTICO VARIEDAD'!C216/10000</f>
        <v>2.2984</v>
      </c>
      <c r="J33" s="7">
        <f t="shared" ref="J33:J34" si="65">+I33/H33-1</f>
        <v>-0.16748768472906406</v>
      </c>
      <c r="K33" s="2"/>
      <c r="L33" s="42" t="s">
        <v>6</v>
      </c>
      <c r="M33" s="6">
        <f>+SUM('[1]CONSUMO EN ARGENTINA POR COLOR'!E314:E325)/10000</f>
        <v>32.367893000000002</v>
      </c>
      <c r="N33" s="6">
        <f t="shared" ref="N33:S33" si="66">+SUM(C25:C33)+SUM(B34:B36)</f>
        <v>28.417372999999998</v>
      </c>
      <c r="O33" s="6">
        <f t="shared" si="66"/>
        <v>32.315871999999999</v>
      </c>
      <c r="P33" s="6">
        <f t="shared" si="66"/>
        <v>32.534939000000001</v>
      </c>
      <c r="Q33" s="6">
        <f t="shared" si="66"/>
        <v>39.794700000000006</v>
      </c>
      <c r="R33" s="6">
        <f t="shared" si="66"/>
        <v>36.870699999999999</v>
      </c>
      <c r="S33" s="67">
        <f t="shared" si="66"/>
        <v>35.912199999999999</v>
      </c>
      <c r="T33" s="37">
        <f t="shared" ref="T33" si="67">+SUM(I25:I33)+SUM(H34:H36)</f>
        <v>27.2242</v>
      </c>
      <c r="U33" s="78">
        <f t="shared" si="52"/>
        <v>-0.24192335752195626</v>
      </c>
      <c r="V33" s="7">
        <f t="shared" si="53"/>
        <v>-3.3709189316315502E-2</v>
      </c>
    </row>
    <row r="34" spans="1:22" x14ac:dyDescent="0.25">
      <c r="A34" s="42" t="s">
        <v>7</v>
      </c>
      <c r="B34" s="225">
        <f>+'[1]CONSUMO EN ARGENTINA POR COLOR'!E326/10000</f>
        <v>3.4986999999999999</v>
      </c>
      <c r="C34" s="162">
        <f>+'[1]CONSUMO EN ARGENTINA POR COLOR'!E338/10000</f>
        <v>2.9845000000000002</v>
      </c>
      <c r="D34" s="162">
        <f>+'[1]CONSUMO DOMESTICO VARIEDAD'!C157/10000</f>
        <v>3.1157779999999997</v>
      </c>
      <c r="E34" s="162">
        <f>+'[1]CONSUMO DOMESTICO VARIEDAD'!C169/10000</f>
        <v>3.5457999999999998</v>
      </c>
      <c r="F34" s="162">
        <f>+'[1]CONSUMO DOMESTICO VARIEDAD'!C181/10000</f>
        <v>3.9645000000000001</v>
      </c>
      <c r="G34" s="162">
        <f>+'[1]CONSUMO DOMESTICO VARIEDAD'!C193/10000</f>
        <v>2.7732000000000001</v>
      </c>
      <c r="H34" s="226">
        <f>+'[1]CONSUMO DOMESTICO VARIEDAD'!C205/10000</f>
        <v>3.6869999999999998</v>
      </c>
      <c r="I34" s="226">
        <f>+'[1]CONSUMO DOMESTICO VARIEDAD'!C217/10000</f>
        <v>2.6983000000000001</v>
      </c>
      <c r="J34" s="7">
        <f t="shared" si="65"/>
        <v>-0.26815839435855704</v>
      </c>
      <c r="K34" s="2"/>
      <c r="L34" s="42" t="s">
        <v>7</v>
      </c>
      <c r="M34" s="6">
        <f>+SUM('[1]CONSUMO EN ARGENTINA POR COLOR'!E315:E326)/10000</f>
        <v>32.741489000000001</v>
      </c>
      <c r="N34" s="6">
        <f t="shared" ref="N34:S34" si="68">+SUM(C25:C34)+SUM(B35:B36)</f>
        <v>27.903172999999999</v>
      </c>
      <c r="O34" s="6">
        <f t="shared" si="68"/>
        <v>32.447150000000001</v>
      </c>
      <c r="P34" s="6">
        <f t="shared" si="68"/>
        <v>32.964961000000002</v>
      </c>
      <c r="Q34" s="6">
        <f t="shared" si="68"/>
        <v>40.2134</v>
      </c>
      <c r="R34" s="6">
        <f t="shared" si="68"/>
        <v>35.679399999999994</v>
      </c>
      <c r="S34" s="67">
        <f t="shared" si="68"/>
        <v>36.826000000000001</v>
      </c>
      <c r="T34" s="37">
        <f t="shared" ref="T34" si="69">+SUM(I25:I34)+SUM(H35:H36)</f>
        <v>26.235500000000002</v>
      </c>
      <c r="U34" s="78">
        <f t="shared" si="52"/>
        <v>-0.28758214305110519</v>
      </c>
      <c r="V34" s="7">
        <f t="shared" si="53"/>
        <v>-4.1609372779312981E-2</v>
      </c>
    </row>
    <row r="35" spans="1:22" x14ac:dyDescent="0.25">
      <c r="A35" s="42" t="s">
        <v>8</v>
      </c>
      <c r="B35" s="225">
        <f>+'[1]CONSUMO EN ARGENTINA POR COLOR'!E327/10000</f>
        <v>3.016</v>
      </c>
      <c r="C35" s="162">
        <f>+'[1]CONSUMO EN ARGENTINA POR COLOR'!E339/10000</f>
        <v>2.7231000000000001</v>
      </c>
      <c r="D35" s="162">
        <f>+'[1]CONSUMO DOMESTICO VARIEDAD'!C158/10000</f>
        <v>2.5713409999999999</v>
      </c>
      <c r="E35" s="162">
        <f>+'[1]CONSUMO DOMESTICO VARIEDAD'!C170/10000</f>
        <v>3.1124999999999998</v>
      </c>
      <c r="F35" s="162">
        <f>+'[1]CONSUMO DOMESTICO VARIEDAD'!C182/10000</f>
        <v>3.1110000000000002</v>
      </c>
      <c r="G35" s="162">
        <f>+'[1]CONSUMO DOMESTICO VARIEDAD'!C194/10000</f>
        <v>3.1503000000000001</v>
      </c>
      <c r="H35" s="226">
        <f>+'[1]CONSUMO DOMESTICO VARIEDAD'!C206/10000</f>
        <v>2.9384000000000001</v>
      </c>
      <c r="I35" s="226"/>
      <c r="J35" s="7"/>
      <c r="K35" s="2"/>
      <c r="L35" s="42" t="s">
        <v>8</v>
      </c>
      <c r="M35" s="6">
        <f>+SUM('[1]CONSUMO EN ARGENTINA POR COLOR'!E316:E327)/10000</f>
        <v>32.157379999999996</v>
      </c>
      <c r="N35" s="6">
        <f t="shared" ref="N35:S35" si="70">+SUM(C25:C35)+SUM(B36)</f>
        <v>27.610272999999999</v>
      </c>
      <c r="O35" s="6">
        <f t="shared" si="70"/>
        <v>32.295391000000002</v>
      </c>
      <c r="P35" s="6">
        <f t="shared" si="70"/>
        <v>33.506120000000003</v>
      </c>
      <c r="Q35" s="6">
        <f t="shared" si="70"/>
        <v>40.2119</v>
      </c>
      <c r="R35" s="6">
        <f t="shared" si="70"/>
        <v>35.718699999999998</v>
      </c>
      <c r="S35" s="67">
        <f t="shared" si="70"/>
        <v>36.614100000000001</v>
      </c>
      <c r="T35" s="37"/>
      <c r="U35" s="78"/>
      <c r="V35" s="7"/>
    </row>
    <row r="36" spans="1:22" x14ac:dyDescent="0.25">
      <c r="A36" s="42" t="s">
        <v>9</v>
      </c>
      <c r="B36" s="225">
        <f>+'[1]CONSUMO EN ARGENTINA POR COLOR'!E328/10000</f>
        <v>1.9827999999999999</v>
      </c>
      <c r="C36" s="162">
        <f>+'[1]CONSUMO EN ARGENTINA POR COLOR'!E340/10000</f>
        <v>2.9470000000000001</v>
      </c>
      <c r="D36" s="162">
        <f>+'[1]CONSUMO DOMESTICO VARIEDAD'!C159/10000</f>
        <v>2.3855200000000001</v>
      </c>
      <c r="E36" s="162">
        <f>+'[1]CONSUMO DOMESTICO VARIEDAD'!C171/10000</f>
        <v>2.9009</v>
      </c>
      <c r="F36" s="162">
        <f>+'[1]CONSUMO DOMESTICO VARIEDAD'!C183/10000</f>
        <v>3.1111</v>
      </c>
      <c r="G36" s="162">
        <f>+'[1]CONSUMO DOMESTICO VARIEDAD'!C195/10000</f>
        <v>3.4483000000000001</v>
      </c>
      <c r="H36" s="226">
        <f>+'[1]CONSUMO DOMESTICO VARIEDAD'!C207/10000</f>
        <v>2.2530000000000001</v>
      </c>
      <c r="I36" s="226"/>
      <c r="J36" s="7"/>
      <c r="K36" s="2"/>
      <c r="L36" s="42" t="s">
        <v>9</v>
      </c>
      <c r="M36" s="6">
        <f>+SUM('[1]CONSUMO EN ARGENTINA POR COLOR'!E317:E328)/10000</f>
        <v>32.224899999999998</v>
      </c>
      <c r="N36" s="6">
        <f t="shared" ref="N36:S36" si="71">+SUM(C25:C36)</f>
        <v>28.574472999999998</v>
      </c>
      <c r="O36" s="6">
        <f t="shared" si="71"/>
        <v>31.733910999999999</v>
      </c>
      <c r="P36" s="6">
        <f t="shared" si="71"/>
        <v>34.021500000000003</v>
      </c>
      <c r="Q36" s="6">
        <f t="shared" si="71"/>
        <v>40.4221</v>
      </c>
      <c r="R36" s="6">
        <f t="shared" si="71"/>
        <v>36.055900000000001</v>
      </c>
      <c r="S36" s="67">
        <f t="shared" si="71"/>
        <v>35.418799999999997</v>
      </c>
      <c r="T36" s="37"/>
      <c r="U36" s="78"/>
      <c r="V36" s="7"/>
    </row>
    <row r="37" spans="1:22" ht="25.5" x14ac:dyDescent="0.25">
      <c r="A37" s="53" t="s">
        <v>13</v>
      </c>
      <c r="B37" s="227">
        <f>SUM(B25:B36)</f>
        <v>32.941176999999996</v>
      </c>
      <c r="C37" s="163">
        <f>SUM(C25:C36)</f>
        <v>28.574472999999998</v>
      </c>
      <c r="D37" s="163">
        <f>SUM(D25:D36)</f>
        <v>31.733910999999999</v>
      </c>
      <c r="E37" s="163">
        <f>SUM(E25:E36)</f>
        <v>34.021500000000003</v>
      </c>
      <c r="F37" s="163">
        <f>SUM(F25:F36)</f>
        <v>40.4221</v>
      </c>
      <c r="G37" s="163">
        <f t="shared" ref="G37:H37" si="72">SUM(G25:G36)</f>
        <v>36.055900000000001</v>
      </c>
      <c r="H37" s="228">
        <f t="shared" si="72"/>
        <v>35.418799999999997</v>
      </c>
      <c r="I37" s="228"/>
      <c r="J37" s="56"/>
      <c r="K37" s="3"/>
      <c r="L37" s="43" t="s">
        <v>14</v>
      </c>
      <c r="M37" s="46">
        <f t="shared" ref="M37" si="73">+AVERAGE(M25:M36)</f>
        <v>32.242939666666665</v>
      </c>
      <c r="N37" s="46">
        <f>+AVERAGE(N25:N36)</f>
        <v>30.153856333333337</v>
      </c>
      <c r="O37" s="46">
        <f t="shared" ref="O37:T37" si="74">+AVERAGE(O25:O36)</f>
        <v>30.885502083333332</v>
      </c>
      <c r="P37" s="46">
        <f t="shared" si="74"/>
        <v>32.23397558333334</v>
      </c>
      <c r="Q37" s="46">
        <f t="shared" si="74"/>
        <v>37.845458333333333</v>
      </c>
      <c r="R37" s="46">
        <f t="shared" si="74"/>
        <v>38.628666666666668</v>
      </c>
      <c r="S37" s="237">
        <f t="shared" si="74"/>
        <v>36.234558333333332</v>
      </c>
      <c r="T37" s="203">
        <f t="shared" si="74"/>
        <v>30.161530000000006</v>
      </c>
      <c r="U37" s="79">
        <f t="shared" ref="U37" si="75">+T37/S37-1</f>
        <v>-0.16760321120698063</v>
      </c>
      <c r="V37" s="75">
        <f t="shared" ref="V37" si="76">+POWER(T37/O37,0.2)-1</f>
        <v>-4.7326882229676848E-3</v>
      </c>
    </row>
    <row r="38" spans="1:22" ht="25.5" x14ac:dyDescent="0.25">
      <c r="A38" s="57" t="s">
        <v>15</v>
      </c>
      <c r="B38" s="201">
        <f t="shared" ref="B38:G38" si="77">+B37/B$163</f>
        <v>3.4982845849466565E-2</v>
      </c>
      <c r="C38" s="58">
        <f t="shared" si="77"/>
        <v>3.2016108629326738E-2</v>
      </c>
      <c r="D38" s="58">
        <f t="shared" si="77"/>
        <v>3.7796369256341777E-2</v>
      </c>
      <c r="E38" s="58">
        <f t="shared" si="77"/>
        <v>3.8431112782435613E-2</v>
      </c>
      <c r="F38" s="58">
        <f t="shared" si="77"/>
        <v>4.2866984147251153E-2</v>
      </c>
      <c r="G38" s="58">
        <f t="shared" si="77"/>
        <v>4.3021236007261224E-2</v>
      </c>
      <c r="H38" s="195">
        <f t="shared" ref="H38" si="78">+H37/H$163</f>
        <v>4.2801823501631642E-2</v>
      </c>
      <c r="I38" s="195"/>
      <c r="J38" s="59"/>
      <c r="K38" s="3"/>
      <c r="L38" s="44" t="s">
        <v>15</v>
      </c>
      <c r="M38" s="48">
        <f t="shared" ref="M38:T38" si="79">+M37/M$163</f>
        <v>3.2765960159362457E-2</v>
      </c>
      <c r="N38" s="48">
        <f t="shared" si="79"/>
        <v>3.3056172282595268E-2</v>
      </c>
      <c r="O38" s="48">
        <f t="shared" si="79"/>
        <v>3.5489175020033313E-2</v>
      </c>
      <c r="P38" s="48">
        <f t="shared" si="79"/>
        <v>3.7717918244082188E-2</v>
      </c>
      <c r="Q38" s="48">
        <f t="shared" si="79"/>
        <v>4.1197505000309977E-2</v>
      </c>
      <c r="R38" s="48">
        <f t="shared" si="79"/>
        <v>4.3716805966846441E-2</v>
      </c>
      <c r="S38" s="195">
        <f t="shared" si="79"/>
        <v>4.3009346511196887E-2</v>
      </c>
      <c r="T38" s="193">
        <f t="shared" si="79"/>
        <v>3.7571387152819415E-2</v>
      </c>
      <c r="U38" s="72"/>
      <c r="V38" s="76"/>
    </row>
    <row r="39" spans="1:22" ht="26.25" thickBot="1" x14ac:dyDescent="0.3">
      <c r="A39" s="60" t="s">
        <v>12</v>
      </c>
      <c r="B39" s="202"/>
      <c r="C39" s="62">
        <f>+C37/B37-1</f>
        <v>-0.13256065501241798</v>
      </c>
      <c r="D39" s="62">
        <f t="shared" ref="D39:H39" si="80">+D37/C37-1</f>
        <v>0.11056854836832875</v>
      </c>
      <c r="E39" s="62">
        <f t="shared" si="80"/>
        <v>7.2086576407175418E-2</v>
      </c>
      <c r="F39" s="62">
        <f t="shared" si="80"/>
        <v>0.18813397410461019</v>
      </c>
      <c r="G39" s="62">
        <f t="shared" si="80"/>
        <v>-0.10801516991942528</v>
      </c>
      <c r="H39" s="196">
        <f t="shared" si="80"/>
        <v>-1.7669784972778491E-2</v>
      </c>
      <c r="I39" s="196"/>
      <c r="J39" s="63"/>
      <c r="K39" s="2"/>
      <c r="L39" s="45" t="s">
        <v>12</v>
      </c>
      <c r="M39" s="49"/>
      <c r="N39" s="50">
        <f>+N37/M37-1</f>
        <v>-6.4791962362323319E-2</v>
      </c>
      <c r="O39" s="50">
        <f t="shared" ref="O39" si="81">+O37/N37-1</f>
        <v>2.4263753926266673E-2</v>
      </c>
      <c r="P39" s="50">
        <f t="shared" ref="P39" si="82">+P37/O37-1</f>
        <v>4.366040404205318E-2</v>
      </c>
      <c r="Q39" s="50">
        <f t="shared" ref="Q39" si="83">+Q37/P37-1</f>
        <v>0.17408596514856911</v>
      </c>
      <c r="R39" s="50">
        <f t="shared" ref="R39" si="84">+R37/Q37-1</f>
        <v>2.0694909450825749E-2</v>
      </c>
      <c r="S39" s="196">
        <f t="shared" ref="S39" si="85">+S37/R37-1</f>
        <v>-6.1977503753689045E-2</v>
      </c>
      <c r="T39" s="192">
        <f t="shared" ref="T39" si="86">+T37/S37-1</f>
        <v>-0.16760321120698063</v>
      </c>
      <c r="U39" s="73"/>
      <c r="V39" s="52"/>
    </row>
    <row r="40" spans="1:22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2" ht="15.75" thickBot="1" x14ac:dyDescent="0.3">
      <c r="A41" s="274" t="s">
        <v>261</v>
      </c>
      <c r="B41" s="275"/>
      <c r="C41" s="275"/>
      <c r="D41" s="275"/>
      <c r="E41" s="275"/>
      <c r="F41" s="275"/>
      <c r="G41" s="275"/>
      <c r="H41" s="275"/>
      <c r="I41" s="275"/>
      <c r="J41" s="276"/>
      <c r="K41" s="2"/>
      <c r="L41" s="274" t="s">
        <v>262</v>
      </c>
      <c r="M41" s="275"/>
      <c r="N41" s="275"/>
      <c r="O41" s="275"/>
      <c r="P41" s="275"/>
      <c r="Q41" s="275"/>
      <c r="R41" s="275"/>
      <c r="S41" s="275"/>
      <c r="T41" s="275"/>
      <c r="U41" s="275"/>
      <c r="V41" s="276"/>
    </row>
    <row r="42" spans="1:22" ht="38.25" x14ac:dyDescent="0.25">
      <c r="A42" s="38"/>
      <c r="B42" s="197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198">
        <f>+H24</f>
        <v>2022</v>
      </c>
      <c r="I42" s="40">
        <v>2023</v>
      </c>
      <c r="J42" s="41" t="s">
        <v>16</v>
      </c>
      <c r="K42" s="2"/>
      <c r="L42" s="65"/>
      <c r="M42" s="64">
        <v>2016</v>
      </c>
      <c r="N42" s="64">
        <f>+M42+1</f>
        <v>2017</v>
      </c>
      <c r="O42" s="64">
        <f t="shared" ref="O42" si="88">+N42+1</f>
        <v>2018</v>
      </c>
      <c r="P42" s="64">
        <f t="shared" ref="P42" si="89">+O42+1</f>
        <v>2019</v>
      </c>
      <c r="Q42" s="64">
        <f t="shared" ref="Q42" si="90">+P42+1</f>
        <v>2020</v>
      </c>
      <c r="R42" s="64">
        <f t="shared" ref="R42" si="91">+Q42+1</f>
        <v>2021</v>
      </c>
      <c r="S42" s="198">
        <v>2022</v>
      </c>
      <c r="T42" s="40">
        <v>2023</v>
      </c>
      <c r="U42" s="77" t="s">
        <v>16</v>
      </c>
      <c r="V42" s="74" t="s">
        <v>21</v>
      </c>
    </row>
    <row r="43" spans="1:22" x14ac:dyDescent="0.25">
      <c r="A43" s="42" t="s">
        <v>10</v>
      </c>
      <c r="B43" s="225">
        <f>+'[1]CONSUMO DOMESTICO VARIEDAD'!D124/10000</f>
        <v>0.81333999999999995</v>
      </c>
      <c r="C43" s="162">
        <f>+'[1]CONSUMO DOMESTICO VARIEDAD'!D136/10000</f>
        <v>0.88473600000000008</v>
      </c>
      <c r="D43" s="162">
        <f>+'[1]CONSUMO DOMESTICO VARIEDAD'!D148/10000</f>
        <v>0.36730699999999999</v>
      </c>
      <c r="E43" s="162">
        <f>+'[1]CONSUMO DOMESTICO VARIEDAD'!D160/10000</f>
        <v>0.89449999999999996</v>
      </c>
      <c r="F43" s="162">
        <f>+'[1]CONSUMO DOMESTICO VARIEDAD'!D172/10000</f>
        <v>0.3609</v>
      </c>
      <c r="G43" s="162">
        <f>+'[1]CONSUMO DOMESTICO VARIEDAD'!D184/10000</f>
        <v>0.93779999999999997</v>
      </c>
      <c r="H43" s="226">
        <f>+'[1]CONSUMO DOMESTICO VARIEDAD'!D196/10000</f>
        <v>1.1982999999999999</v>
      </c>
      <c r="I43" s="226">
        <f>+'[1]CONSUMO DOMESTICO VARIEDAD'!D208/10000</f>
        <v>0.58489999999999998</v>
      </c>
      <c r="J43" s="7">
        <f>+I43/H43-1</f>
        <v>-0.51189184678294253</v>
      </c>
      <c r="K43" s="2"/>
      <c r="L43" s="42" t="s">
        <v>10</v>
      </c>
      <c r="M43" s="6">
        <f>+SUM('[1]CONSUMO DOMESTICO VARIEDAD'!D113:D124)/10000</f>
        <v>13.946636999999999</v>
      </c>
      <c r="N43" s="6">
        <f>+SUM(C43)+SUM(B44:B54)</f>
        <v>10.942029999999999</v>
      </c>
      <c r="O43" s="6">
        <f>+SUM(D43)+SUM(C44:C54)</f>
        <v>7.9244620000000001</v>
      </c>
      <c r="P43" s="6">
        <f>+SUM(E43)+SUM(D44:D54)</f>
        <v>10.052680000000001</v>
      </c>
      <c r="Q43" s="6">
        <f t="shared" ref="Q43" si="92">+SUM(F43)+SUM(E44:E54)</f>
        <v>11.1874</v>
      </c>
      <c r="R43" s="6">
        <f>+SUM(G43)+SUM(F44:F54)</f>
        <v>7.2795000000000005</v>
      </c>
      <c r="S43" s="67">
        <f>+SUM(H43)+SUM(G44:G54)</f>
        <v>9.9721999999999991</v>
      </c>
      <c r="T43" s="37">
        <f>+SUM(I43)+SUM(H44:H54)</f>
        <v>8.3133999999999997</v>
      </c>
      <c r="U43" s="78">
        <f>+T43/S43-1</f>
        <v>-0.16634243196085108</v>
      </c>
      <c r="V43" s="7">
        <f>+POWER(T43/O43,0.2)-1</f>
        <v>9.6289104613929144E-3</v>
      </c>
    </row>
    <row r="44" spans="1:22" x14ac:dyDescent="0.25">
      <c r="A44" s="42" t="s">
        <v>11</v>
      </c>
      <c r="B44" s="225">
        <f>+'[1]CONSUMO DOMESTICO VARIEDAD'!D125/10000</f>
        <v>0.55769599999999997</v>
      </c>
      <c r="C44" s="162">
        <f>+'[1]CONSUMO DOMESTICO VARIEDAD'!D137/10000</f>
        <v>0.56927399999999995</v>
      </c>
      <c r="D44" s="162">
        <f>+'[1]CONSUMO DOMESTICO VARIEDAD'!D149/10000</f>
        <v>0.63977099999999998</v>
      </c>
      <c r="E44" s="162">
        <f>+'[1]CONSUMO DOMESTICO VARIEDAD'!D161/10000</f>
        <v>0.57589999999999997</v>
      </c>
      <c r="F44" s="162">
        <f>+'[1]CONSUMO DOMESTICO VARIEDAD'!D173/10000</f>
        <v>0.44159999999999999</v>
      </c>
      <c r="G44" s="162">
        <f>+'[1]CONSUMO DOMESTICO VARIEDAD'!D185/10000</f>
        <v>0.60260000000000002</v>
      </c>
      <c r="H44" s="226">
        <f>+'[1]CONSUMO DOMESTICO VARIEDAD'!D197/10000</f>
        <v>0.80649999999999999</v>
      </c>
      <c r="I44" s="226">
        <f>+'[1]CONSUMO DOMESTICO VARIEDAD'!D209/10000</f>
        <v>0.4602</v>
      </c>
      <c r="J44" s="7">
        <f>+I44/H44-1</f>
        <v>-0.42938623682579047</v>
      </c>
      <c r="K44" s="2"/>
      <c r="L44" s="42" t="s">
        <v>11</v>
      </c>
      <c r="M44" s="6">
        <f>+SUM('[1]CONSUMO DOMESTICO VARIEDAD'!D114:D125)/10000</f>
        <v>13.862034999999997</v>
      </c>
      <c r="N44" s="6">
        <f>+SUM(C43:C44)+SUM(B45:B54)</f>
        <v>10.953607999999999</v>
      </c>
      <c r="O44" s="6">
        <f>+SUM(D43:D44)+SUM(C45:C54)</f>
        <v>7.9949589999999997</v>
      </c>
      <c r="P44" s="6">
        <f>+SUM(E43:E44)+SUM(D45:D54)</f>
        <v>9.9888089999999981</v>
      </c>
      <c r="Q44" s="6">
        <f t="shared" ref="Q44" si="93">+SUM(F43:F44)+SUM(E45:E54)</f>
        <v>11.053099999999999</v>
      </c>
      <c r="R44" s="6">
        <f>+SUM(G43:G44)+SUM(F45:F54)</f>
        <v>7.4405000000000001</v>
      </c>
      <c r="S44" s="67">
        <f>+SUM(H43:H44)+SUM(G45:G54)</f>
        <v>10.176099999999998</v>
      </c>
      <c r="T44" s="37">
        <f>+SUM(I43:I44)+SUM(H45:H54)</f>
        <v>7.9670999999999994</v>
      </c>
      <c r="U44" s="78">
        <f t="shared" ref="U44:U52" si="94">+T44/S44-1</f>
        <v>-0.21707726928784099</v>
      </c>
      <c r="V44" s="7">
        <f t="shared" ref="V44:V52" si="95">+POWER(T44/O44,0.2)-1</f>
        <v>-6.9788755753930065E-4</v>
      </c>
    </row>
    <row r="45" spans="1:22" x14ac:dyDescent="0.25">
      <c r="A45" s="42" t="s">
        <v>0</v>
      </c>
      <c r="B45" s="225">
        <f>+'[1]CONSUMO DOMESTICO VARIEDAD'!D126/10000</f>
        <v>1.0055399999999999</v>
      </c>
      <c r="C45" s="162">
        <f>+'[1]CONSUMO DOMESTICO VARIEDAD'!D138/10000</f>
        <v>1.1605490000000001</v>
      </c>
      <c r="D45" s="162">
        <f>+'[1]CONSUMO DOMESTICO VARIEDAD'!D150/10000</f>
        <v>0.68204500000000001</v>
      </c>
      <c r="E45" s="162">
        <f>+'[1]CONSUMO DOMESTICO VARIEDAD'!D162/10000</f>
        <v>0.88600000000000001</v>
      </c>
      <c r="F45" s="162">
        <f>+'[1]CONSUMO DOMESTICO VARIEDAD'!D174/10000</f>
        <v>1.0814999999999999</v>
      </c>
      <c r="G45" s="162">
        <f>+'[1]CONSUMO DOMESTICO VARIEDAD'!D186/10000</f>
        <v>0.755</v>
      </c>
      <c r="H45" s="226">
        <f>+'[1]CONSUMO DOMESTICO VARIEDAD'!D198/10000</f>
        <v>1.6115999999999999</v>
      </c>
      <c r="I45" s="226">
        <f>+'[1]CONSUMO DOMESTICO VARIEDAD'!D210/10000</f>
        <v>0.60219999999999996</v>
      </c>
      <c r="J45" s="7">
        <f>+I45/H45-1</f>
        <v>-0.62633407793497153</v>
      </c>
      <c r="K45" s="2"/>
      <c r="L45" s="42" t="s">
        <v>0</v>
      </c>
      <c r="M45" s="6">
        <f>+SUM('[1]CONSUMO DOMESTICO VARIEDAD'!D115:D126)/10000</f>
        <v>14.385001999999998</v>
      </c>
      <c r="N45" s="6">
        <f>+SUM(C43:C45)+SUM(B46:B54)</f>
        <v>11.108616999999999</v>
      </c>
      <c r="O45" s="6">
        <f>+SUM(D43:D45)+SUM(C46:C54)</f>
        <v>7.5164550000000006</v>
      </c>
      <c r="P45" s="6">
        <f>+SUM(E43:E45)+SUM(D46:D54)</f>
        <v>10.192764</v>
      </c>
      <c r="Q45" s="6">
        <f t="shared" ref="Q45" si="96">+SUM(F43:F45)+SUM(E46:E54)</f>
        <v>11.2486</v>
      </c>
      <c r="R45" s="6">
        <f>+SUM(G43:G45)+SUM(F46:F54)</f>
        <v>7.1139999999999999</v>
      </c>
      <c r="S45" s="67">
        <f>+SUM(H43:H45)+SUM(G46:G54)</f>
        <v>11.032699999999998</v>
      </c>
      <c r="T45" s="37">
        <f>+SUM(I43:I45)+SUM(H46:H54)</f>
        <v>6.9577000000000009</v>
      </c>
      <c r="U45" s="78">
        <f t="shared" si="94"/>
        <v>-0.36935654916747473</v>
      </c>
      <c r="V45" s="7">
        <f t="shared" si="95"/>
        <v>-1.533040581294931E-2</v>
      </c>
    </row>
    <row r="46" spans="1:22" x14ac:dyDescent="0.25">
      <c r="A46" s="42" t="s">
        <v>1</v>
      </c>
      <c r="B46" s="225">
        <f>+'[1]CONSUMO DOMESTICO VARIEDAD'!D127/10000</f>
        <v>1.5090790000000001</v>
      </c>
      <c r="C46" s="162">
        <f>+'[1]CONSUMO DOMESTICO VARIEDAD'!D139/10000</f>
        <v>0.78421400000000008</v>
      </c>
      <c r="D46" s="162">
        <f>+'[1]CONSUMO DOMESTICO VARIEDAD'!D151/10000</f>
        <v>0.75032500000000002</v>
      </c>
      <c r="E46" s="162">
        <f>+'[1]CONSUMO DOMESTICO VARIEDAD'!D163/10000</f>
        <v>0.63060000000000005</v>
      </c>
      <c r="F46" s="162">
        <f>+'[1]CONSUMO DOMESTICO VARIEDAD'!D175/10000</f>
        <v>0.45879999999999999</v>
      </c>
      <c r="G46" s="162">
        <f>+'[1]CONSUMO DOMESTICO VARIEDAD'!D187/10000</f>
        <v>0.93989999999999996</v>
      </c>
      <c r="H46" s="226">
        <f>+'[1]CONSUMO DOMESTICO VARIEDAD'!D199/10000</f>
        <v>0.7056</v>
      </c>
      <c r="I46" s="226">
        <f>+'[1]CONSUMO DOMESTICO VARIEDAD'!D211/10000</f>
        <v>0.3528</v>
      </c>
      <c r="J46" s="7">
        <f t="shared" ref="J46:J47" si="97">+I46/H46-1</f>
        <v>-0.5</v>
      </c>
      <c r="K46" s="2"/>
      <c r="L46" s="42" t="s">
        <v>1</v>
      </c>
      <c r="M46" s="6">
        <f>+SUM('[1]CONSUMO DOMESTICO VARIEDAD'!D116:D127)/10000</f>
        <v>14.955654000000001</v>
      </c>
      <c r="N46" s="6">
        <f>+SUM(C43:C46)+SUM(B47:B54)</f>
        <v>10.383751999999999</v>
      </c>
      <c r="O46" s="6">
        <f>+SUM(D43:D46)+SUM(C47:C54)</f>
        <v>7.4825660000000003</v>
      </c>
      <c r="P46" s="6">
        <f>+SUM(E43:E46)+SUM(D47:D54)</f>
        <v>10.073039</v>
      </c>
      <c r="Q46" s="6">
        <f t="shared" ref="Q46" si="98">+SUM(F43:F46)+SUM(E47:E54)</f>
        <v>11.0768</v>
      </c>
      <c r="R46" s="6">
        <f>+SUM(G43:G46)+SUM(F47:F54)</f>
        <v>7.5950999999999995</v>
      </c>
      <c r="S46" s="67">
        <f>+SUM(H43:H46)+SUM(G47:G54)</f>
        <v>10.798399999999999</v>
      </c>
      <c r="T46" s="37">
        <f>+SUM(I43:I46)+SUM(H47:H54)</f>
        <v>6.6048999999999998</v>
      </c>
      <c r="U46" s="78">
        <f t="shared" si="94"/>
        <v>-0.38834456956586161</v>
      </c>
      <c r="V46" s="7">
        <f t="shared" si="95"/>
        <v>-2.4644049033427207E-2</v>
      </c>
    </row>
    <row r="47" spans="1:22" x14ac:dyDescent="0.25">
      <c r="A47" s="42" t="s">
        <v>2</v>
      </c>
      <c r="B47" s="225">
        <f>+'[1]CONSUMO DOMESTICO VARIEDAD'!D128/10000</f>
        <v>0.54033399999999998</v>
      </c>
      <c r="C47" s="162">
        <f>+'[1]CONSUMO DOMESTICO VARIEDAD'!D140/10000</f>
        <v>0.71955400000000003</v>
      </c>
      <c r="D47" s="162">
        <f>+'[1]CONSUMO DOMESTICO VARIEDAD'!D152/10000</f>
        <v>0.76807999999999998</v>
      </c>
      <c r="E47" s="162">
        <f>+'[1]CONSUMO DOMESTICO VARIEDAD'!D164/10000</f>
        <v>1.0960000000000001</v>
      </c>
      <c r="F47" s="162">
        <f>+'[1]CONSUMO DOMESTICO VARIEDAD'!D176/10000</f>
        <v>0.68669999999999998</v>
      </c>
      <c r="G47" s="162">
        <f>+'[1]CONSUMO DOMESTICO VARIEDAD'!D188/10000</f>
        <v>0.56469999999999998</v>
      </c>
      <c r="H47" s="226">
        <f>+'[1]CONSUMO DOMESTICO VARIEDAD'!D200/10000</f>
        <v>0.37630000000000002</v>
      </c>
      <c r="I47" s="226">
        <f>+'[1]CONSUMO DOMESTICO VARIEDAD'!D212/10000</f>
        <v>0.3397</v>
      </c>
      <c r="J47" s="7">
        <f t="shared" si="97"/>
        <v>-9.7262822216316769E-2</v>
      </c>
      <c r="K47" s="2"/>
      <c r="L47" s="42" t="s">
        <v>2</v>
      </c>
      <c r="M47" s="6">
        <f>+SUM('[1]CONSUMO DOMESTICO VARIEDAD'!D117:D128)/10000</f>
        <v>14.454359999999998</v>
      </c>
      <c r="N47" s="6">
        <f>+SUM(C43:C47)+SUM(B48:B54)</f>
        <v>10.562972</v>
      </c>
      <c r="O47" s="6">
        <f>+SUM(D43:D47)+SUM(C48:C54)</f>
        <v>7.5310920000000001</v>
      </c>
      <c r="P47" s="6">
        <f>+SUM(E43:E47)+SUM(D48:D54)</f>
        <v>10.400959</v>
      </c>
      <c r="Q47" s="6">
        <f t="shared" ref="Q47" si="99">+SUM(F43:F47)+SUM(E48:E54)</f>
        <v>10.6675</v>
      </c>
      <c r="R47" s="6">
        <f>+SUM(G43:G47)+SUM(F48:F54)</f>
        <v>7.4730999999999996</v>
      </c>
      <c r="S47" s="67">
        <f>+SUM(H43:H47)+SUM(G48:G54)</f>
        <v>10.61</v>
      </c>
      <c r="T47" s="37">
        <f>+SUM(I43:I47)+SUM(H48:H54)</f>
        <v>6.5683000000000007</v>
      </c>
      <c r="U47" s="78">
        <f t="shared" si="94"/>
        <v>-0.38093308199811493</v>
      </c>
      <c r="V47" s="7">
        <f t="shared" si="95"/>
        <v>-2.6986187218322466E-2</v>
      </c>
    </row>
    <row r="48" spans="1:22" x14ac:dyDescent="0.25">
      <c r="A48" s="42" t="s">
        <v>3</v>
      </c>
      <c r="B48" s="225">
        <f>+'[1]CONSUMO DOMESTICO VARIEDAD'!D129/10000</f>
        <v>1.0261069999999999</v>
      </c>
      <c r="C48" s="162">
        <f>+'[1]CONSUMO DOMESTICO VARIEDAD'!D141/10000</f>
        <v>1.0199240000000001</v>
      </c>
      <c r="D48" s="162">
        <f>+'[1]CONSUMO DOMESTICO VARIEDAD'!D153/10000</f>
        <v>0.98801399999999995</v>
      </c>
      <c r="E48" s="162">
        <f>+'[1]CONSUMO DOMESTICO VARIEDAD'!D165/10000</f>
        <v>0.90310000000000001</v>
      </c>
      <c r="F48" s="162">
        <f>+'[1]CONSUMO DOMESTICO VARIEDAD'!D177/10000</f>
        <v>0.43959999999999999</v>
      </c>
      <c r="G48" s="162">
        <f>+'[1]CONSUMO DOMESTICO VARIEDAD'!D189/10000</f>
        <v>1.1349</v>
      </c>
      <c r="H48" s="226">
        <f>+'[1]CONSUMO DOMESTICO VARIEDAD'!D201/10000</f>
        <v>0.318</v>
      </c>
      <c r="I48" s="226">
        <f>+'[1]CONSUMO DOMESTICO VARIEDAD'!D213/10000</f>
        <v>0.36809999999999998</v>
      </c>
      <c r="J48" s="7">
        <f t="shared" ref="J48" si="100">+I48/H48-1</f>
        <v>0.15754716981132066</v>
      </c>
      <c r="K48" s="2"/>
      <c r="L48" s="42" t="s">
        <v>3</v>
      </c>
      <c r="M48" s="6">
        <f>+SUM('[1]CONSUMO DOMESTICO VARIEDAD'!D118:D129)/10000</f>
        <v>13.5418</v>
      </c>
      <c r="N48" s="6">
        <f>+SUM(C43:C48)+SUM(B49:B54)</f>
        <v>10.556789</v>
      </c>
      <c r="O48" s="6">
        <f>+SUM(D43:D48)+SUM(C49:C54)</f>
        <v>7.4991819999999993</v>
      </c>
      <c r="P48" s="6">
        <f>+SUM(E43:E48)+SUM(D49:D54)</f>
        <v>10.316044999999999</v>
      </c>
      <c r="Q48" s="6">
        <f t="shared" ref="Q48" si="101">+SUM(F43:F48)+SUM(E49:E54)</f>
        <v>10.204000000000001</v>
      </c>
      <c r="R48" s="6">
        <f>+SUM(G43:G48)+SUM(F49:F54)</f>
        <v>8.1684000000000001</v>
      </c>
      <c r="S48" s="67">
        <f>+SUM(H43:H48)+SUM(G49:G54)</f>
        <v>9.793099999999999</v>
      </c>
      <c r="T48" s="37">
        <f>+SUM(I43:I48)+SUM(H49:H54)</f>
        <v>6.6184000000000003</v>
      </c>
      <c r="U48" s="78">
        <f t="shared" si="94"/>
        <v>-0.32417722682296712</v>
      </c>
      <c r="V48" s="7">
        <f t="shared" si="95"/>
        <v>-2.4678442513277776E-2</v>
      </c>
    </row>
    <row r="49" spans="1:22" x14ac:dyDescent="0.25">
      <c r="A49" s="42" t="s">
        <v>4</v>
      </c>
      <c r="B49" s="225">
        <f>+'[1]CONSUMO DOMESTICO VARIEDAD'!D130/10000</f>
        <v>0.86279699999999993</v>
      </c>
      <c r="C49" s="162">
        <f>+'[1]CONSUMO DOMESTICO VARIEDAD'!D142/10000</f>
        <v>0.57950100000000004</v>
      </c>
      <c r="D49" s="162">
        <f>+'[1]CONSUMO DOMESTICO VARIEDAD'!D154/10000</f>
        <v>0.90383400000000003</v>
      </c>
      <c r="E49" s="162">
        <f>+'[1]CONSUMO DOMESTICO VARIEDAD'!D166/10000</f>
        <v>0.78259999999999996</v>
      </c>
      <c r="F49" s="162">
        <f>+'[1]CONSUMO DOMESTICO VARIEDAD'!D178/10000</f>
        <v>0.44529999999999997</v>
      </c>
      <c r="G49" s="162">
        <f>+'[1]CONSUMO DOMESTICO VARIEDAD'!D190/10000</f>
        <v>0.621</v>
      </c>
      <c r="H49" s="226">
        <f>+'[1]CONSUMO DOMESTICO VARIEDAD'!D202/10000</f>
        <v>0.71209999999999996</v>
      </c>
      <c r="I49" s="226">
        <f>+'[1]CONSUMO DOMESTICO VARIEDAD'!D214/10000</f>
        <v>0.41589999999999999</v>
      </c>
      <c r="J49" s="7">
        <f t="shared" ref="J49" si="102">+I49/H49-1</f>
        <v>-0.41595281561578423</v>
      </c>
      <c r="K49" s="2"/>
      <c r="L49" s="42" t="s">
        <v>4</v>
      </c>
      <c r="M49" s="6">
        <f>+SUM('[1]CONSUMO DOMESTICO VARIEDAD'!D119:D130)/10000</f>
        <v>13.024392000000001</v>
      </c>
      <c r="N49" s="6">
        <f>+SUM(C43:C49)+SUM(B50:B54)</f>
        <v>10.273493000000002</v>
      </c>
      <c r="O49" s="6">
        <f>+SUM(D43:D49)+SUM(C50:C54)</f>
        <v>7.8235149999999996</v>
      </c>
      <c r="P49" s="6">
        <f>+SUM(E43:E49)+SUM(D50:D54)</f>
        <v>10.194811000000001</v>
      </c>
      <c r="Q49" s="6">
        <f t="shared" ref="Q49" si="103">+SUM(F43:F49)+SUM(E50:E54)</f>
        <v>9.8666999999999998</v>
      </c>
      <c r="R49" s="6">
        <f>+SUM(G43:G49)+SUM(F50:F54)</f>
        <v>8.3440999999999992</v>
      </c>
      <c r="S49" s="67">
        <f>+SUM(H43:H49)+SUM(G50:G54)</f>
        <v>9.8841999999999999</v>
      </c>
      <c r="T49" s="37">
        <f>+SUM(I43:I49)+SUM(H50:H54)</f>
        <v>6.3222000000000005</v>
      </c>
      <c r="U49" s="78">
        <f t="shared" si="94"/>
        <v>-0.36037312073814765</v>
      </c>
      <c r="V49" s="7">
        <f t="shared" si="95"/>
        <v>-4.171815099703946E-2</v>
      </c>
    </row>
    <row r="50" spans="1:22" x14ac:dyDescent="0.25">
      <c r="A50" s="42" t="s">
        <v>5</v>
      </c>
      <c r="B50" s="225">
        <f>+'[1]CONSUMO DOMESTICO VARIEDAD'!D131/10000</f>
        <v>1.2360610000000001</v>
      </c>
      <c r="C50" s="162">
        <f>+'[1]CONSUMO DOMESTICO VARIEDAD'!D143/10000</f>
        <v>0.82219400000000009</v>
      </c>
      <c r="D50" s="162">
        <f>+'[1]CONSUMO DOMESTICO VARIEDAD'!D155/10000</f>
        <v>0.65809099999999998</v>
      </c>
      <c r="E50" s="162">
        <f>+'[1]CONSUMO DOMESTICO VARIEDAD'!D167/10000</f>
        <v>0.94189999999999996</v>
      </c>
      <c r="F50" s="162">
        <f>+'[1]CONSUMO DOMESTICO VARIEDAD'!D179/10000</f>
        <v>0.45579999999999998</v>
      </c>
      <c r="G50" s="162">
        <f>+'[1]CONSUMO DOMESTICO VARIEDAD'!D191/10000</f>
        <v>0.8226</v>
      </c>
      <c r="H50" s="226">
        <f>+'[1]CONSUMO DOMESTICO VARIEDAD'!D203/10000</f>
        <v>0.72499999999999998</v>
      </c>
      <c r="I50" s="226">
        <f>+'[1]CONSUMO DOMESTICO VARIEDAD'!D215/10000</f>
        <v>0.69979999999999998</v>
      </c>
      <c r="J50" s="7">
        <f t="shared" ref="J50" si="104">+I50/H50-1</f>
        <v>-3.4758620689655184E-2</v>
      </c>
      <c r="K50" s="2"/>
      <c r="L50" s="42" t="s">
        <v>5</v>
      </c>
      <c r="M50" s="6">
        <f>+SUM('[1]CONSUMO DOMESTICO VARIEDAD'!D120:D131)/10000</f>
        <v>13.029153000000001</v>
      </c>
      <c r="N50" s="6">
        <f t="shared" ref="N50:S50" si="105">+SUM(C43:C50)+SUM(B51:B54)</f>
        <v>9.8596260000000004</v>
      </c>
      <c r="O50" s="6">
        <f t="shared" si="105"/>
        <v>7.6594119999999997</v>
      </c>
      <c r="P50" s="6">
        <f t="shared" si="105"/>
        <v>10.478620000000001</v>
      </c>
      <c r="Q50" s="6">
        <f t="shared" si="105"/>
        <v>9.3806000000000012</v>
      </c>
      <c r="R50" s="6">
        <f t="shared" si="105"/>
        <v>8.7108999999999988</v>
      </c>
      <c r="S50" s="67">
        <f t="shared" si="105"/>
        <v>9.7865999999999982</v>
      </c>
      <c r="T50" s="37">
        <f t="shared" ref="T50" si="106">+SUM(I43:I50)+SUM(H51:H54)</f>
        <v>6.2970000000000006</v>
      </c>
      <c r="U50" s="78">
        <f t="shared" si="94"/>
        <v>-0.35656918643859958</v>
      </c>
      <c r="V50" s="7">
        <f t="shared" si="95"/>
        <v>-3.8415061017336494E-2</v>
      </c>
    </row>
    <row r="51" spans="1:22" x14ac:dyDescent="0.25">
      <c r="A51" s="42" t="s">
        <v>6</v>
      </c>
      <c r="B51" s="225">
        <f>+'[1]CONSUMO DOMESTICO VARIEDAD'!D132/10000</f>
        <v>0.74398699999999995</v>
      </c>
      <c r="C51" s="162">
        <f>+'[1]CONSUMO DOMESTICO VARIEDAD'!D144/10000</f>
        <v>0.51317200000000007</v>
      </c>
      <c r="D51" s="162">
        <f>+'[1]CONSUMO DOMESTICO VARIEDAD'!D156/10000</f>
        <v>0.71707299999999996</v>
      </c>
      <c r="E51" s="162">
        <f>+'[1]CONSUMO DOMESTICO VARIEDAD'!D168/10000</f>
        <v>1.4208000000000001</v>
      </c>
      <c r="F51" s="162">
        <f>+'[1]CONSUMO DOMESTICO VARIEDAD'!D180/10000</f>
        <v>0.38929999999999998</v>
      </c>
      <c r="G51" s="162">
        <f>+'[1]CONSUMO DOMESTICO VARIEDAD'!D192/10000</f>
        <v>0.5464</v>
      </c>
      <c r="H51" s="226">
        <f>+'[1]CONSUMO DOMESTICO VARIEDAD'!D204/10000</f>
        <v>0.6825</v>
      </c>
      <c r="I51" s="226">
        <f>+'[1]CONSUMO DOMESTICO VARIEDAD'!D216/10000</f>
        <v>0.57150000000000001</v>
      </c>
      <c r="J51" s="7">
        <f t="shared" ref="J51:J52" si="107">+I51/H51-1</f>
        <v>-0.16263736263736261</v>
      </c>
      <c r="K51" s="2"/>
      <c r="L51" s="42" t="s">
        <v>6</v>
      </c>
      <c r="M51" s="6">
        <f>+SUM('[1]CONSUMO DOMESTICO VARIEDAD'!D121:D132)/10000</f>
        <v>12.196947999999999</v>
      </c>
      <c r="N51" s="6">
        <f t="shared" ref="N51:S51" si="108">+SUM(C43:C51)+SUM(B52:B54)</f>
        <v>9.6288110000000007</v>
      </c>
      <c r="O51" s="6">
        <f t="shared" si="108"/>
        <v>7.8633129999999998</v>
      </c>
      <c r="P51" s="6">
        <f t="shared" si="108"/>
        <v>11.182347</v>
      </c>
      <c r="Q51" s="6">
        <f t="shared" si="108"/>
        <v>8.3491000000000017</v>
      </c>
      <c r="R51" s="6">
        <f t="shared" si="108"/>
        <v>8.8679999999999986</v>
      </c>
      <c r="S51" s="67">
        <f t="shared" si="108"/>
        <v>9.922699999999999</v>
      </c>
      <c r="T51" s="37">
        <f t="shared" ref="T51" si="109">+SUM(I43:I51)+SUM(H52:H54)</f>
        <v>6.1859999999999999</v>
      </c>
      <c r="U51" s="78">
        <f t="shared" si="94"/>
        <v>-0.37658097090509635</v>
      </c>
      <c r="V51" s="7">
        <f t="shared" si="95"/>
        <v>-4.6850837729464745E-2</v>
      </c>
    </row>
    <row r="52" spans="1:22" x14ac:dyDescent="0.25">
      <c r="A52" s="42" t="s">
        <v>7</v>
      </c>
      <c r="B52" s="225">
        <f>+'[1]CONSUMO DOMESTICO VARIEDAD'!D133/10000</f>
        <v>0.90290400000000004</v>
      </c>
      <c r="C52" s="162">
        <f>+'[1]CONSUMO DOMESTICO VARIEDAD'!D145/10000</f>
        <v>0.60268999999999995</v>
      </c>
      <c r="D52" s="162">
        <f>+'[1]CONSUMO DOMESTICO VARIEDAD'!D157/10000</f>
        <v>0.77527699999999999</v>
      </c>
      <c r="E52" s="162">
        <f>+'[1]CONSUMO DOMESTICO VARIEDAD'!D169/10000</f>
        <v>1.2549999999999999</v>
      </c>
      <c r="F52" s="162">
        <f>+'[1]CONSUMO DOMESTICO VARIEDAD'!D181/10000</f>
        <v>0.59960000000000002</v>
      </c>
      <c r="G52" s="162">
        <f>+'[1]CONSUMO DOMESTICO VARIEDAD'!D193/10000</f>
        <v>0.58709999999999996</v>
      </c>
      <c r="H52" s="226">
        <f>+'[1]CONSUMO DOMESTICO VARIEDAD'!D205/10000</f>
        <v>0.67390000000000005</v>
      </c>
      <c r="I52" s="226">
        <f>+'[1]CONSUMO DOMESTICO VARIEDAD'!D217/10000</f>
        <v>0.28129999999999999</v>
      </c>
      <c r="J52" s="7">
        <f t="shared" si="107"/>
        <v>-0.58257901765840625</v>
      </c>
      <c r="K52" s="2"/>
      <c r="L52" s="42" t="s">
        <v>7</v>
      </c>
      <c r="M52" s="6">
        <f>+SUM('[1]CONSUMO DOMESTICO VARIEDAD'!D122:D133)/10000</f>
        <v>12.006394999999998</v>
      </c>
      <c r="N52" s="6">
        <f t="shared" ref="N52:S52" si="110">+SUM(C43:C52)+SUM(B53:B54)</f>
        <v>9.3285970000000002</v>
      </c>
      <c r="O52" s="6">
        <f t="shared" si="110"/>
        <v>8.0358999999999998</v>
      </c>
      <c r="P52" s="6">
        <f t="shared" si="110"/>
        <v>11.662070000000002</v>
      </c>
      <c r="Q52" s="6">
        <f t="shared" si="110"/>
        <v>7.6937000000000006</v>
      </c>
      <c r="R52" s="6">
        <f t="shared" si="110"/>
        <v>8.8554999999999993</v>
      </c>
      <c r="S52" s="67">
        <f t="shared" si="110"/>
        <v>10.009499999999999</v>
      </c>
      <c r="T52" s="37">
        <f t="shared" ref="T52" si="111">+SUM(I43:I52)+SUM(H53:H54)</f>
        <v>5.7934000000000001</v>
      </c>
      <c r="U52" s="78">
        <f t="shared" si="94"/>
        <v>-0.42120985064189009</v>
      </c>
      <c r="V52" s="7">
        <f t="shared" si="95"/>
        <v>-6.3344692722836382E-2</v>
      </c>
    </row>
    <row r="53" spans="1:22" x14ac:dyDescent="0.25">
      <c r="A53" s="42" t="s">
        <v>8</v>
      </c>
      <c r="B53" s="225">
        <f>+'[1]CONSUMO DOMESTICO VARIEDAD'!D134/10000</f>
        <v>0.97815099999999999</v>
      </c>
      <c r="C53" s="162">
        <f>+'[1]CONSUMO DOMESTICO VARIEDAD'!D146/10000</f>
        <v>0.47173999999999994</v>
      </c>
      <c r="D53" s="162">
        <f>+'[1]CONSUMO DOMESTICO VARIEDAD'!D158/10000</f>
        <v>0.61918499999999999</v>
      </c>
      <c r="E53" s="162">
        <f>+'[1]CONSUMO DOMESTICO VARIEDAD'!D170/10000</f>
        <v>1.4427000000000001</v>
      </c>
      <c r="F53" s="162">
        <f>+'[1]CONSUMO DOMESTICO VARIEDAD'!D182/10000</f>
        <v>0.62409999999999999</v>
      </c>
      <c r="G53" s="162">
        <f>+'[1]CONSUMO DOMESTICO VARIEDAD'!D194/10000</f>
        <v>1.2412000000000001</v>
      </c>
      <c r="H53" s="226">
        <f>+'[1]CONSUMO DOMESTICO VARIEDAD'!D206/10000</f>
        <v>0.69730000000000003</v>
      </c>
      <c r="I53" s="226"/>
      <c r="J53" s="7"/>
      <c r="K53" s="2"/>
      <c r="L53" s="42" t="s">
        <v>8</v>
      </c>
      <c r="M53" s="6">
        <f>+SUM('[1]CONSUMO DOMESTICO VARIEDAD'!D123:D134)/10000</f>
        <v>11.478498999999998</v>
      </c>
      <c r="N53" s="6">
        <f t="shared" ref="N53:S53" si="112">+SUM(C43:C53)+SUM(B54)</f>
        <v>8.8221860000000003</v>
      </c>
      <c r="O53" s="6">
        <f t="shared" si="112"/>
        <v>8.1833449999999992</v>
      </c>
      <c r="P53" s="6">
        <f t="shared" si="112"/>
        <v>12.485585000000002</v>
      </c>
      <c r="Q53" s="6">
        <f t="shared" si="112"/>
        <v>6.8751000000000007</v>
      </c>
      <c r="R53" s="6">
        <f t="shared" si="112"/>
        <v>9.4725999999999999</v>
      </c>
      <c r="S53" s="67">
        <f t="shared" si="112"/>
        <v>9.4655999999999985</v>
      </c>
      <c r="T53" s="37"/>
      <c r="U53" s="78"/>
      <c r="V53" s="7"/>
    </row>
    <row r="54" spans="1:22" x14ac:dyDescent="0.25">
      <c r="A54" s="42" t="s">
        <v>9</v>
      </c>
      <c r="B54" s="225">
        <f>+'[1]CONSUMO DOMESTICO VARIEDAD'!D135/10000</f>
        <v>0.69463799999999998</v>
      </c>
      <c r="C54" s="162">
        <f>+'[1]CONSUMO DOMESTICO VARIEDAD'!D147/10000</f>
        <v>0.31434299999999998</v>
      </c>
      <c r="D54" s="162">
        <f>+'[1]CONSUMO DOMESTICO VARIEDAD'!D159/10000</f>
        <v>1.6564849999999998</v>
      </c>
      <c r="E54" s="162">
        <f>+'[1]CONSUMO DOMESTICO VARIEDAD'!D171/10000</f>
        <v>0.89190000000000003</v>
      </c>
      <c r="F54" s="162">
        <f>+'[1]CONSUMO DOMESTICO VARIEDAD'!D183/10000</f>
        <v>0.71940000000000004</v>
      </c>
      <c r="G54" s="162">
        <f>+'[1]CONSUMO DOMESTICO VARIEDAD'!D195/10000</f>
        <v>0.95850000000000002</v>
      </c>
      <c r="H54" s="226">
        <f>+'[1]CONSUMO DOMESTICO VARIEDAD'!D207/10000</f>
        <v>0.41970000000000002</v>
      </c>
      <c r="I54" s="226"/>
      <c r="J54" s="7"/>
      <c r="K54" s="2"/>
      <c r="L54" s="42" t="s">
        <v>9</v>
      </c>
      <c r="M54" s="6">
        <f>+SUM('[1]CONSUMO DOMESTICO VARIEDAD'!D124:D135)/10000</f>
        <v>10.870634000000001</v>
      </c>
      <c r="N54" s="6">
        <f t="shared" ref="N54:S54" si="113">+SUM(C43:C54)</f>
        <v>8.441891</v>
      </c>
      <c r="O54" s="6">
        <f t="shared" si="113"/>
        <v>9.5254869999999983</v>
      </c>
      <c r="P54" s="6">
        <f t="shared" si="113"/>
        <v>11.721000000000002</v>
      </c>
      <c r="Q54" s="6">
        <f t="shared" si="113"/>
        <v>6.7026000000000012</v>
      </c>
      <c r="R54" s="6">
        <f t="shared" si="113"/>
        <v>9.7117000000000004</v>
      </c>
      <c r="S54" s="67">
        <f t="shared" si="113"/>
        <v>8.9267999999999983</v>
      </c>
      <c r="T54" s="37"/>
      <c r="U54" s="78"/>
      <c r="V54" s="7"/>
    </row>
    <row r="55" spans="1:22" ht="25.5" x14ac:dyDescent="0.25">
      <c r="A55" s="53" t="s">
        <v>13</v>
      </c>
      <c r="B55" s="227">
        <f>SUM(B43:B54)</f>
        <v>10.870633999999999</v>
      </c>
      <c r="C55" s="163">
        <f t="shared" ref="C55:G55" si="114">SUM(C43:C54)</f>
        <v>8.441891</v>
      </c>
      <c r="D55" s="163">
        <f t="shared" si="114"/>
        <v>9.5254869999999983</v>
      </c>
      <c r="E55" s="163">
        <f t="shared" si="114"/>
        <v>11.721000000000002</v>
      </c>
      <c r="F55" s="163">
        <f t="shared" si="114"/>
        <v>6.7026000000000012</v>
      </c>
      <c r="G55" s="163">
        <f t="shared" si="114"/>
        <v>9.7117000000000004</v>
      </c>
      <c r="H55" s="228">
        <f t="shared" ref="H55" si="115">SUM(H43:H54)</f>
        <v>8.9267999999999983</v>
      </c>
      <c r="I55" s="228"/>
      <c r="J55" s="56"/>
      <c r="K55" s="3"/>
      <c r="L55" s="43" t="s">
        <v>14</v>
      </c>
      <c r="M55" s="46">
        <f>+AVERAGE(M43:M54)</f>
        <v>13.145959083333331</v>
      </c>
      <c r="N55" s="46">
        <f>+AVERAGE(N43:N54)</f>
        <v>10.071864333333334</v>
      </c>
      <c r="O55" s="46">
        <f t="shared" ref="O55:T55" si="116">+AVERAGE(O43:O54)</f>
        <v>7.9199739999999998</v>
      </c>
      <c r="P55" s="46">
        <f t="shared" si="116"/>
        <v>10.72906075</v>
      </c>
      <c r="Q55" s="46">
        <f t="shared" si="116"/>
        <v>9.5254333333333339</v>
      </c>
      <c r="R55" s="46">
        <f t="shared" si="116"/>
        <v>8.2527833333333334</v>
      </c>
      <c r="S55" s="237">
        <f t="shared" si="116"/>
        <v>10.031491666666664</v>
      </c>
      <c r="T55" s="203">
        <f t="shared" si="116"/>
        <v>6.7628399999999997</v>
      </c>
      <c r="U55" s="79">
        <f t="shared" ref="U55" si="117">+T55/S55-1</f>
        <v>-0.32583904520680274</v>
      </c>
      <c r="V55" s="75">
        <f t="shared" ref="V55" si="118">+POWER(T55/O55,0.2)-1</f>
        <v>-3.1095280450194052E-2</v>
      </c>
    </row>
    <row r="56" spans="1:22" ht="25.5" x14ac:dyDescent="0.25">
      <c r="A56" s="57" t="s">
        <v>15</v>
      </c>
      <c r="B56" s="201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195">
        <f t="shared" ref="H56" si="120">+H55/H$163</f>
        <v>1.0787585068787346E-2</v>
      </c>
      <c r="I56" s="195"/>
      <c r="J56" s="59"/>
      <c r="K56" s="3"/>
      <c r="L56" s="44" t="s">
        <v>15</v>
      </c>
      <c r="M56" s="48">
        <f t="shared" ref="M56:T56" si="121">+M55/M$163</f>
        <v>1.3359202852909089E-2</v>
      </c>
      <c r="N56" s="48">
        <f t="shared" si="121"/>
        <v>1.1041283706109272E-2</v>
      </c>
      <c r="O56" s="48">
        <f t="shared" si="121"/>
        <v>9.1004945518366118E-3</v>
      </c>
      <c r="P56" s="48">
        <f t="shared" si="121"/>
        <v>1.255438799840535E-2</v>
      </c>
      <c r="Q56" s="48">
        <f t="shared" si="121"/>
        <v>1.0369119695255006E-2</v>
      </c>
      <c r="R56" s="48">
        <f t="shared" si="121"/>
        <v>9.3398338281524291E-3</v>
      </c>
      <c r="S56" s="195">
        <f t="shared" si="121"/>
        <v>1.1907083208985821E-2</v>
      </c>
      <c r="T56" s="193">
        <f t="shared" si="121"/>
        <v>8.4242835125596469E-3</v>
      </c>
      <c r="U56" s="72"/>
      <c r="V56" s="76"/>
    </row>
    <row r="57" spans="1:22" ht="26.25" thickBot="1" x14ac:dyDescent="0.3">
      <c r="A57" s="60" t="s">
        <v>12</v>
      </c>
      <c r="B57" s="202"/>
      <c r="C57" s="62">
        <f>+C55/B55-1</f>
        <v>-0.22342238732349917</v>
      </c>
      <c r="D57" s="62">
        <f t="shared" ref="D57:H57" si="122">+D55/C55-1</f>
        <v>0.12835939246313388</v>
      </c>
      <c r="E57" s="62">
        <f t="shared" si="122"/>
        <v>0.2304882679489253</v>
      </c>
      <c r="F57" s="62">
        <f t="shared" si="122"/>
        <v>-0.42815459431789094</v>
      </c>
      <c r="G57" s="62">
        <f t="shared" si="122"/>
        <v>0.44894518545042206</v>
      </c>
      <c r="H57" s="196">
        <f t="shared" si="122"/>
        <v>-8.0820041805245491E-2</v>
      </c>
      <c r="I57" s="196"/>
      <c r="J57" s="63"/>
      <c r="K57" s="2"/>
      <c r="L57" s="45" t="s">
        <v>12</v>
      </c>
      <c r="M57" s="49"/>
      <c r="N57" s="50">
        <f>+N55/M55-1</f>
        <v>-0.23384332253835982</v>
      </c>
      <c r="O57" s="50">
        <f t="shared" ref="O57" si="123">+O55/N55-1</f>
        <v>-0.2136536257951317</v>
      </c>
      <c r="P57" s="50">
        <f t="shared" ref="P57" si="124">+P55/O55-1</f>
        <v>0.35468383482067001</v>
      </c>
      <c r="Q57" s="50">
        <f t="shared" ref="Q57" si="125">+Q55/P55-1</f>
        <v>-0.1121838569761725</v>
      </c>
      <c r="R57" s="50">
        <f t="shared" ref="R57" si="126">+R55/Q55-1</f>
        <v>-0.1336054702673195</v>
      </c>
      <c r="S57" s="196">
        <f t="shared" ref="S57" si="127">+S55/R55-1</f>
        <v>0.21552829651410499</v>
      </c>
      <c r="T57" s="192">
        <f t="shared" ref="T57" si="128">+T55/S55-1</f>
        <v>-0.32583904520680274</v>
      </c>
      <c r="U57" s="73"/>
      <c r="V57" s="52"/>
    </row>
    <row r="58" spans="1:22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2" ht="15.75" thickBot="1" x14ac:dyDescent="0.3">
      <c r="A59" s="274" t="s">
        <v>263</v>
      </c>
      <c r="B59" s="275"/>
      <c r="C59" s="275"/>
      <c r="D59" s="275"/>
      <c r="E59" s="275"/>
      <c r="F59" s="275"/>
      <c r="G59" s="275"/>
      <c r="H59" s="275"/>
      <c r="I59" s="275"/>
      <c r="J59" s="276"/>
      <c r="K59" s="2"/>
      <c r="L59" s="274" t="s">
        <v>264</v>
      </c>
      <c r="M59" s="275"/>
      <c r="N59" s="275"/>
      <c r="O59" s="275"/>
      <c r="P59" s="275"/>
      <c r="Q59" s="275"/>
      <c r="R59" s="275"/>
      <c r="S59" s="275"/>
      <c r="T59" s="275"/>
      <c r="U59" s="275"/>
      <c r="V59" s="276"/>
    </row>
    <row r="60" spans="1:22" ht="38.25" x14ac:dyDescent="0.25">
      <c r="A60" s="38"/>
      <c r="B60" s="197">
        <v>2016</v>
      </c>
      <c r="C60" s="39">
        <f>+B60+1</f>
        <v>2017</v>
      </c>
      <c r="D60" s="39">
        <f t="shared" ref="D60:G60" si="129">+C60+1</f>
        <v>2018</v>
      </c>
      <c r="E60" s="39">
        <f t="shared" si="129"/>
        <v>2019</v>
      </c>
      <c r="F60" s="39">
        <f t="shared" si="129"/>
        <v>2020</v>
      </c>
      <c r="G60" s="39">
        <f t="shared" si="129"/>
        <v>2021</v>
      </c>
      <c r="H60" s="198">
        <f>+H42</f>
        <v>2022</v>
      </c>
      <c r="I60" s="40">
        <v>2023</v>
      </c>
      <c r="J60" s="41" t="s">
        <v>16</v>
      </c>
      <c r="K60" s="2"/>
      <c r="L60" s="65"/>
      <c r="M60" s="64">
        <v>2016</v>
      </c>
      <c r="N60" s="64">
        <f>+M60+1</f>
        <v>2017</v>
      </c>
      <c r="O60" s="64">
        <f t="shared" ref="O60" si="130">+N60+1</f>
        <v>2018</v>
      </c>
      <c r="P60" s="64">
        <f t="shared" ref="P60" si="131">+O60+1</f>
        <v>2019</v>
      </c>
      <c r="Q60" s="64">
        <f t="shared" ref="Q60" si="132">+P60+1</f>
        <v>2020</v>
      </c>
      <c r="R60" s="64">
        <f t="shared" ref="R60" si="133">+Q60+1</f>
        <v>2021</v>
      </c>
      <c r="S60" s="198">
        <v>2022</v>
      </c>
      <c r="T60" s="40">
        <v>2023</v>
      </c>
      <c r="U60" s="77" t="s">
        <v>16</v>
      </c>
      <c r="V60" s="74" t="s">
        <v>21</v>
      </c>
    </row>
    <row r="61" spans="1:22" x14ac:dyDescent="0.25">
      <c r="A61" s="42" t="s">
        <v>10</v>
      </c>
      <c r="B61" s="225">
        <f>+'[1]CONSUMO DOMESTICO VARIEDAD'!E124/10000</f>
        <v>0.6569020000000001</v>
      </c>
      <c r="C61" s="162">
        <f>+'[1]CONSUMO DOMESTICO VARIEDAD'!E136/10000</f>
        <v>0.61001700000000003</v>
      </c>
      <c r="D61" s="162">
        <f>+'[1]CONSUMO DOMESTICO VARIEDAD'!E148/10000</f>
        <v>0.78417599999999998</v>
      </c>
      <c r="E61" s="162">
        <f>+'[1]CONSUMO DOMESTICO VARIEDAD'!E160/10000</f>
        <v>0.65900000000000003</v>
      </c>
      <c r="F61" s="162">
        <f>+'[1]CONSUMO DOMESTICO VARIEDAD'!E172/10000</f>
        <v>0.68400000000000005</v>
      </c>
      <c r="G61" s="162">
        <f>+'[1]CONSUMO DOMESTICO VARIEDAD'!E184/10000</f>
        <v>0.4924</v>
      </c>
      <c r="H61" s="226">
        <f>+'[1]CONSUMO DOMESTICO VARIEDAD'!E196/10000</f>
        <v>0.5726</v>
      </c>
      <c r="I61" s="226">
        <f>+'[1]CONSUMO DOMESTICO VARIEDAD'!E205/10000</f>
        <v>1.0055000000000001</v>
      </c>
      <c r="J61" s="7">
        <f>+I61/H61-1</f>
        <v>0.75602514844568636</v>
      </c>
      <c r="K61" s="2"/>
      <c r="L61" s="42" t="s">
        <v>10</v>
      </c>
      <c r="M61" s="6">
        <f>+SUM('[1]CONSUMO DOMESTICO VARIEDAD'!E113:E124)/10000</f>
        <v>14.948492999999999</v>
      </c>
      <c r="N61" s="6">
        <f>+SUM(C61)+SUM(B62:B72)</f>
        <v>13.746152000000002</v>
      </c>
      <c r="O61" s="6">
        <f>+SUM(D61)+SUM(C62:C72)</f>
        <v>12.202285</v>
      </c>
      <c r="P61" s="6">
        <f>+SUM(E61)+SUM(D62:D72)</f>
        <v>12.287767000000001</v>
      </c>
      <c r="Q61" s="6">
        <f t="shared" ref="Q61" si="134">+SUM(F61)+SUM(E62:E72)</f>
        <v>10.801599999999999</v>
      </c>
      <c r="R61" s="6">
        <f>+SUM(G61)+SUM(F62:F72)</f>
        <v>12.0862</v>
      </c>
      <c r="S61" s="67">
        <f>+SUM(H61)+SUM(G62:G72)</f>
        <v>9.1082000000000001</v>
      </c>
      <c r="T61" s="37">
        <f>+SUM(I61)+SUM(H62:H72)</f>
        <v>15.3835</v>
      </c>
      <c r="U61" s="78">
        <f>+T61/S61-1</f>
        <v>0.68897257416394009</v>
      </c>
      <c r="V61" s="7">
        <f>+POWER(T61/O61,0.2)-1</f>
        <v>4.7424669254078733E-2</v>
      </c>
    </row>
    <row r="62" spans="1:22" x14ac:dyDescent="0.25">
      <c r="A62" s="42" t="s">
        <v>11</v>
      </c>
      <c r="B62" s="225">
        <f>+'[1]CONSUMO DOMESTICO VARIEDAD'!E125/10000</f>
        <v>0.715028</v>
      </c>
      <c r="C62" s="162">
        <f>+'[1]CONSUMO DOMESTICO VARIEDAD'!E137/10000</f>
        <v>0.45114399999999993</v>
      </c>
      <c r="D62" s="162">
        <f>+'[1]CONSUMO DOMESTICO VARIEDAD'!E149/10000</f>
        <v>0.42437900000000001</v>
      </c>
      <c r="E62" s="162">
        <f>+'[1]CONSUMO DOMESTICO VARIEDAD'!E161/10000</f>
        <v>0.69920000000000004</v>
      </c>
      <c r="F62" s="162">
        <f>+'[1]CONSUMO DOMESTICO VARIEDAD'!E173/10000</f>
        <v>0.49669999999999997</v>
      </c>
      <c r="G62" s="162">
        <f>+'[1]CONSUMO DOMESTICO VARIEDAD'!E185/10000</f>
        <v>0.5181</v>
      </c>
      <c r="H62" s="226">
        <f>+'[1]CONSUMO DOMESTICO VARIEDAD'!E197/10000</f>
        <v>0.43569999999999998</v>
      </c>
      <c r="I62" s="226">
        <f>+'[1]CONSUMO DOMESTICO VARIEDAD'!E206/10000</f>
        <v>1.18</v>
      </c>
      <c r="J62" s="7">
        <f>+I62/H62-1</f>
        <v>1.7082855175579525</v>
      </c>
      <c r="K62" s="2"/>
      <c r="L62" s="42" t="s">
        <v>11</v>
      </c>
      <c r="M62" s="6">
        <f>+SUM('[1]CONSUMO DOMESTICO VARIEDAD'!E114:E125)/10000</f>
        <v>14.945457999999999</v>
      </c>
      <c r="N62" s="6">
        <f>+SUM(C61:C62)+SUM(B63:B72)</f>
        <v>13.482268000000001</v>
      </c>
      <c r="O62" s="6">
        <f>+SUM(D61:D62)+SUM(C63:C72)</f>
        <v>12.175520000000001</v>
      </c>
      <c r="P62" s="6">
        <f>+SUM(E61:E62)+SUM(D63:D72)</f>
        <v>12.562588</v>
      </c>
      <c r="Q62" s="6">
        <f t="shared" ref="Q62" si="135">+SUM(F61:F62)+SUM(E63:E72)</f>
        <v>10.5991</v>
      </c>
      <c r="R62" s="6">
        <f>+SUM(G61:G62)+SUM(F63:F72)</f>
        <v>12.1076</v>
      </c>
      <c r="S62" s="67">
        <f>+SUM(H61:H62)+SUM(G63:G72)</f>
        <v>9.0258000000000003</v>
      </c>
      <c r="T62" s="37">
        <f>+SUM(I61:I62)+SUM(H63:H72)</f>
        <v>16.127800000000001</v>
      </c>
      <c r="U62" s="78">
        <f t="shared" ref="U62:U70" si="136">+T62/S62-1</f>
        <v>0.78685545879589625</v>
      </c>
      <c r="V62" s="7">
        <f t="shared" ref="V62:V70" si="137">+POWER(T62/O62,0.2)-1</f>
        <v>5.7834001251237277E-2</v>
      </c>
    </row>
    <row r="63" spans="1:22" x14ac:dyDescent="0.25">
      <c r="A63" s="42" t="s">
        <v>0</v>
      </c>
      <c r="B63" s="225">
        <f>+'[1]CONSUMO DOMESTICO VARIEDAD'!E126/10000</f>
        <v>0.80746600000000002</v>
      </c>
      <c r="C63" s="162">
        <f>+'[1]CONSUMO DOMESTICO VARIEDAD'!E138/10000</f>
        <v>0.64488699999999999</v>
      </c>
      <c r="D63" s="162">
        <f>+'[1]CONSUMO DOMESTICO VARIEDAD'!E150/10000</f>
        <v>0.679477</v>
      </c>
      <c r="E63" s="162">
        <f>+'[1]CONSUMO DOMESTICO VARIEDAD'!E162/10000</f>
        <v>0.94350000000000001</v>
      </c>
      <c r="F63" s="162">
        <f>+'[1]CONSUMO DOMESTICO VARIEDAD'!E174/10000</f>
        <v>0.56299999999999994</v>
      </c>
      <c r="G63" s="162">
        <f>+'[1]CONSUMO DOMESTICO VARIEDAD'!E186/10000</f>
        <v>0.49859999999999999</v>
      </c>
      <c r="H63" s="226">
        <f>+'[1]CONSUMO DOMESTICO VARIEDAD'!E198/10000</f>
        <v>0.84460000000000002</v>
      </c>
      <c r="I63" s="226">
        <f>+'[1]CONSUMO DOMESTICO VARIEDAD'!E207/10000</f>
        <v>0.71650000000000003</v>
      </c>
      <c r="J63" s="7">
        <f>+I63/H63-1</f>
        <v>-0.15166942931565242</v>
      </c>
      <c r="K63" s="2"/>
      <c r="L63" s="42" t="s">
        <v>0</v>
      </c>
      <c r="M63" s="6">
        <f>+SUM('[1]CONSUMO DOMESTICO VARIEDAD'!E115:E126)/10000</f>
        <v>14.535005000000002</v>
      </c>
      <c r="N63" s="6">
        <f>+SUM(C61:C63)+SUM(B64:B72)</f>
        <v>13.319689</v>
      </c>
      <c r="O63" s="6">
        <f>+SUM(D61:D63)+SUM(C64:C72)</f>
        <v>12.21011</v>
      </c>
      <c r="P63" s="6">
        <f>+SUM(E61:E63)+SUM(D64:D72)</f>
        <v>12.826611000000002</v>
      </c>
      <c r="Q63" s="6">
        <f t="shared" ref="Q63" si="138">+SUM(F61:F63)+SUM(E64:E72)</f>
        <v>10.2186</v>
      </c>
      <c r="R63" s="6">
        <f>+SUM(G61:G63)+SUM(F64:F72)</f>
        <v>12.043200000000001</v>
      </c>
      <c r="S63" s="67">
        <f>+SUM(H61:H63)+SUM(G64:G72)</f>
        <v>9.3718000000000004</v>
      </c>
      <c r="T63" s="37">
        <f>+SUM(I61:I63)+SUM(H64:H72)</f>
        <v>15.999700000000001</v>
      </c>
      <c r="U63" s="78">
        <f t="shared" si="136"/>
        <v>0.70721739687146545</v>
      </c>
      <c r="V63" s="7">
        <f t="shared" si="137"/>
        <v>5.5549131172994537E-2</v>
      </c>
    </row>
    <row r="64" spans="1:22" x14ac:dyDescent="0.25">
      <c r="A64" s="42" t="s">
        <v>1</v>
      </c>
      <c r="B64" s="225">
        <f>+'[1]CONSUMO DOMESTICO VARIEDAD'!E127/10000</f>
        <v>0.85089899999999996</v>
      </c>
      <c r="C64" s="162">
        <f>+'[1]CONSUMO DOMESTICO VARIEDAD'!E139/10000</f>
        <v>0.777563</v>
      </c>
      <c r="D64" s="162">
        <f>+'[1]CONSUMO DOMESTICO VARIEDAD'!E151/10000</f>
        <v>1.4287530000000002</v>
      </c>
      <c r="E64" s="162">
        <f>+'[1]CONSUMO DOMESTICO VARIEDAD'!E163/10000</f>
        <v>0.53590000000000004</v>
      </c>
      <c r="F64" s="162">
        <f>+'[1]CONSUMO DOMESTICO VARIEDAD'!E175/10000</f>
        <v>0.61980000000000002</v>
      </c>
      <c r="G64" s="162">
        <f>+'[1]CONSUMO DOMESTICO VARIEDAD'!E187/10000</f>
        <v>0.55620000000000003</v>
      </c>
      <c r="H64" s="226">
        <f>+'[1]CONSUMO DOMESTICO VARIEDAD'!E199/10000</f>
        <v>0.61099999999999999</v>
      </c>
      <c r="I64" s="226">
        <f>+'[1]CONSUMO DOMESTICO VARIEDAD'!E208/10000</f>
        <v>0.33739999999999998</v>
      </c>
      <c r="J64" s="7">
        <f t="shared" ref="J64:J65" si="139">+I64/H64-1</f>
        <v>-0.4477905073649755</v>
      </c>
      <c r="K64" s="2"/>
      <c r="L64" s="42" t="s">
        <v>1</v>
      </c>
      <c r="M64" s="6">
        <f>+SUM('[1]CONSUMO DOMESTICO VARIEDAD'!E116:E127)/10000</f>
        <v>14.357493</v>
      </c>
      <c r="N64" s="6">
        <f>+SUM(C61:C64)+SUM(B65:B72)</f>
        <v>13.246353000000001</v>
      </c>
      <c r="O64" s="6">
        <f>+SUM(D61:D64)+SUM(C65:C72)</f>
        <v>12.861300000000004</v>
      </c>
      <c r="P64" s="6">
        <f>+SUM(E61:E64)+SUM(D65:D72)</f>
        <v>11.933758000000001</v>
      </c>
      <c r="Q64" s="6">
        <f t="shared" ref="Q64" si="140">+SUM(F61:F64)+SUM(E65:E72)</f>
        <v>10.3025</v>
      </c>
      <c r="R64" s="6">
        <f>+SUM(G61:G64)+SUM(F65:F72)</f>
        <v>11.979600000000001</v>
      </c>
      <c r="S64" s="67">
        <f>+SUM(H61:H64)+SUM(G65:G72)</f>
        <v>9.4266000000000005</v>
      </c>
      <c r="T64" s="37">
        <f>+SUM(I61:I64)+SUM(H65:H72)</f>
        <v>15.726100000000001</v>
      </c>
      <c r="U64" s="78">
        <f t="shared" si="136"/>
        <v>0.66826851675047205</v>
      </c>
      <c r="V64" s="7">
        <f t="shared" si="137"/>
        <v>4.1039559154226302E-2</v>
      </c>
    </row>
    <row r="65" spans="1:22" x14ac:dyDescent="0.25">
      <c r="A65" s="42" t="s">
        <v>2</v>
      </c>
      <c r="B65" s="225">
        <f>+'[1]CONSUMO DOMESTICO VARIEDAD'!E128/10000</f>
        <v>1.0635809999999999</v>
      </c>
      <c r="C65" s="162">
        <f>+'[1]CONSUMO DOMESTICO VARIEDAD'!E140/10000</f>
        <v>0.88671200000000006</v>
      </c>
      <c r="D65" s="162">
        <f>+'[1]CONSUMO DOMESTICO VARIEDAD'!E152/10000</f>
        <v>1.0855790000000001</v>
      </c>
      <c r="E65" s="162">
        <f>+'[1]CONSUMO DOMESTICO VARIEDAD'!E164/10000</f>
        <v>0.92759999999999998</v>
      </c>
      <c r="F65" s="162">
        <f>+'[1]CONSUMO DOMESTICO VARIEDAD'!E176/10000</f>
        <v>1.2636000000000001</v>
      </c>
      <c r="G65" s="162">
        <f>+'[1]CONSUMO DOMESTICO VARIEDAD'!E188/10000</f>
        <v>0.3352</v>
      </c>
      <c r="H65" s="226">
        <f>+'[1]CONSUMO DOMESTICO VARIEDAD'!E200/10000</f>
        <v>1.5795999999999999</v>
      </c>
      <c r="I65" s="226">
        <f>+'[1]CONSUMO DOMESTICO VARIEDAD'!E209/10000</f>
        <v>0.41639999999999999</v>
      </c>
      <c r="J65" s="7">
        <f t="shared" si="139"/>
        <v>-0.73638895923018488</v>
      </c>
      <c r="K65" s="2"/>
      <c r="L65" s="42" t="s">
        <v>2</v>
      </c>
      <c r="M65" s="6">
        <f>+SUM('[1]CONSUMO DOMESTICO VARIEDAD'!E117:E128)/10000</f>
        <v>13.958544</v>
      </c>
      <c r="N65" s="6">
        <f>+SUM(C61:C65)+SUM(B66:B72)</f>
        <v>13.069483999999999</v>
      </c>
      <c r="O65" s="6">
        <f>+SUM(D61:D65)+SUM(C66:C72)</f>
        <v>13.060167</v>
      </c>
      <c r="P65" s="6">
        <f>+SUM(E61:E65)+SUM(D66:D72)</f>
        <v>11.775779</v>
      </c>
      <c r="Q65" s="6">
        <f t="shared" ref="Q65" si="141">+SUM(F61:F65)+SUM(E66:E72)</f>
        <v>10.638500000000001</v>
      </c>
      <c r="R65" s="6">
        <f>+SUM(G61:G65)+SUM(F66:F72)</f>
        <v>11.0512</v>
      </c>
      <c r="S65" s="67">
        <f>+SUM(H61:H65)+SUM(G66:G72)</f>
        <v>10.670999999999999</v>
      </c>
      <c r="T65" s="37">
        <f>+SUM(I61:I65)+SUM(H66:H72)</f>
        <v>14.562899999999999</v>
      </c>
      <c r="U65" s="78">
        <f t="shared" si="136"/>
        <v>0.36471745853247128</v>
      </c>
      <c r="V65" s="7">
        <f t="shared" si="137"/>
        <v>2.2021018453398877E-2</v>
      </c>
    </row>
    <row r="66" spans="1:22" x14ac:dyDescent="0.25">
      <c r="A66" s="42" t="s">
        <v>3</v>
      </c>
      <c r="B66" s="225">
        <f>+'[1]CONSUMO DOMESTICO VARIEDAD'!E129/10000</f>
        <v>1.1675059999999999</v>
      </c>
      <c r="C66" s="162">
        <f>+'[1]CONSUMO DOMESTICO VARIEDAD'!E141/10000</f>
        <v>1.1293040000000001</v>
      </c>
      <c r="D66" s="162">
        <f>+'[1]CONSUMO DOMESTICO VARIEDAD'!E153/10000</f>
        <v>1.049793</v>
      </c>
      <c r="E66" s="162">
        <f>+'[1]CONSUMO DOMESTICO VARIEDAD'!E165/10000</f>
        <v>0.92300000000000004</v>
      </c>
      <c r="F66" s="162">
        <f>+'[1]CONSUMO DOMESTICO VARIEDAD'!E177/10000</f>
        <v>0.83109999999999995</v>
      </c>
      <c r="G66" s="162">
        <f>+'[1]CONSUMO DOMESTICO VARIEDAD'!E189/10000</f>
        <v>1.4434</v>
      </c>
      <c r="H66" s="226">
        <f>+'[1]CONSUMO DOMESTICO VARIEDAD'!E201/10000</f>
        <v>4.0968</v>
      </c>
      <c r="I66" s="226">
        <f>+'[1]CONSUMO DOMESTICO VARIEDAD'!E210/10000</f>
        <v>1.2967</v>
      </c>
      <c r="J66" s="7">
        <f t="shared" ref="J66" si="142">+I66/H66-1</f>
        <v>-0.6834846709627026</v>
      </c>
      <c r="K66" s="2"/>
      <c r="L66" s="42" t="s">
        <v>3</v>
      </c>
      <c r="M66" s="6">
        <f>+SUM('[1]CONSUMO DOMESTICO VARIEDAD'!E118:E129)/10000</f>
        <v>13.811299999999999</v>
      </c>
      <c r="N66" s="6">
        <f>+SUM(C61:C66)+SUM(B67:B72)</f>
        <v>13.031282000000001</v>
      </c>
      <c r="O66" s="6">
        <f>+SUM(D61:D66)+SUM(C67:C72)</f>
        <v>12.980656</v>
      </c>
      <c r="P66" s="6">
        <f>+SUM(E61:E66)+SUM(D67:D72)</f>
        <v>11.648986000000001</v>
      </c>
      <c r="Q66" s="6">
        <f t="shared" ref="Q66" si="143">+SUM(F61:F66)+SUM(E67:E72)</f>
        <v>10.546600000000002</v>
      </c>
      <c r="R66" s="6">
        <f>+SUM(G61:G66)+SUM(F67:F72)</f>
        <v>11.663499999999999</v>
      </c>
      <c r="S66" s="67">
        <f>+SUM(H61:H66)+SUM(G67:G72)</f>
        <v>13.324400000000001</v>
      </c>
      <c r="T66" s="37">
        <f>+SUM(I61:I66)+SUM(H67:H72)</f>
        <v>11.7628</v>
      </c>
      <c r="U66" s="78">
        <f t="shared" si="136"/>
        <v>-0.117198523010417</v>
      </c>
      <c r="V66" s="7">
        <f t="shared" si="137"/>
        <v>-1.9510799793671318E-2</v>
      </c>
    </row>
    <row r="67" spans="1:22" x14ac:dyDescent="0.25">
      <c r="A67" s="42" t="s">
        <v>4</v>
      </c>
      <c r="B67" s="225">
        <f>+'[1]CONSUMO DOMESTICO VARIEDAD'!E130/10000</f>
        <v>1.1085739999999999</v>
      </c>
      <c r="C67" s="162">
        <f>+'[1]CONSUMO DOMESTICO VARIEDAD'!E142/10000</f>
        <v>0.90771399999999991</v>
      </c>
      <c r="D67" s="162">
        <f>+'[1]CONSUMO DOMESTICO VARIEDAD'!E154/10000</f>
        <v>1.131381</v>
      </c>
      <c r="E67" s="162">
        <f>+'[1]CONSUMO DOMESTICO VARIEDAD'!E166/10000</f>
        <v>1.1331</v>
      </c>
      <c r="F67" s="162">
        <f>+'[1]CONSUMO DOMESTICO VARIEDAD'!E178/10000</f>
        <v>1.3560000000000001</v>
      </c>
      <c r="G67" s="162">
        <f>+'[1]CONSUMO DOMESTICO VARIEDAD'!E190/10000</f>
        <v>1.1056999999999999</v>
      </c>
      <c r="H67" s="226">
        <f>+'[1]CONSUMO DOMESTICO VARIEDAD'!E202/10000</f>
        <v>0.60060000000000002</v>
      </c>
      <c r="I67" s="226">
        <f>+'[1]CONSUMO DOMESTICO VARIEDAD'!E211/10000</f>
        <v>0.54969999999999997</v>
      </c>
      <c r="J67" s="7">
        <f t="shared" ref="J67" si="144">+I67/H67-1</f>
        <v>-8.4748584748584821E-2</v>
      </c>
      <c r="K67" s="2"/>
      <c r="L67" s="42" t="s">
        <v>4</v>
      </c>
      <c r="M67" s="6">
        <f>+SUM('[1]CONSUMO DOMESTICO VARIEDAD'!E119:E130)/10000</f>
        <v>13.866401000000002</v>
      </c>
      <c r="N67" s="6">
        <f>+SUM(C61:C67)+SUM(B68:B72)</f>
        <v>12.830422</v>
      </c>
      <c r="O67" s="6">
        <f>+SUM(D61:D67)+SUM(C68:C72)</f>
        <v>13.204323</v>
      </c>
      <c r="P67" s="6">
        <f>+SUM(E61:E67)+SUM(D68:D72)</f>
        <v>11.650705000000002</v>
      </c>
      <c r="Q67" s="6">
        <f t="shared" ref="Q67" si="145">+SUM(F61:F67)+SUM(E68:E72)</f>
        <v>10.769500000000001</v>
      </c>
      <c r="R67" s="6">
        <f>+SUM(G61:G67)+SUM(F68:F72)</f>
        <v>11.4132</v>
      </c>
      <c r="S67" s="67">
        <f>+SUM(H61:H67)+SUM(G68:G72)</f>
        <v>12.8193</v>
      </c>
      <c r="T67" s="37">
        <f>+SUM(I61:I67)+SUM(H68:H72)</f>
        <v>11.7119</v>
      </c>
      <c r="U67" s="78">
        <f t="shared" si="136"/>
        <v>-8.6385372056196563E-2</v>
      </c>
      <c r="V67" s="7">
        <f t="shared" si="137"/>
        <v>-2.3702351570405122E-2</v>
      </c>
    </row>
    <row r="68" spans="1:22" x14ac:dyDescent="0.25">
      <c r="A68" s="42" t="s">
        <v>5</v>
      </c>
      <c r="B68" s="225">
        <f>+'[1]CONSUMO DOMESTICO VARIEDAD'!E131/10000</f>
        <v>2.599062</v>
      </c>
      <c r="C68" s="162">
        <f>+'[1]CONSUMO DOMESTICO VARIEDAD'!E143/10000</f>
        <v>1.1133469999999999</v>
      </c>
      <c r="D68" s="162">
        <f>+'[1]CONSUMO DOMESTICO VARIEDAD'!E155/10000</f>
        <v>1.187902</v>
      </c>
      <c r="E68" s="162">
        <f>+'[1]CONSUMO DOMESTICO VARIEDAD'!E167/10000</f>
        <v>1.0316000000000001</v>
      </c>
      <c r="F68" s="162">
        <f>+'[1]CONSUMO DOMESTICO VARIEDAD'!E179/10000</f>
        <v>1.577</v>
      </c>
      <c r="G68" s="162">
        <f>+'[1]CONSUMO DOMESTICO VARIEDAD'!E191/10000</f>
        <v>1.3724000000000001</v>
      </c>
      <c r="H68" s="226">
        <f>+'[1]CONSUMO DOMESTICO VARIEDAD'!E203/10000</f>
        <v>1.7798</v>
      </c>
      <c r="I68" s="226">
        <f>+'[1]CONSUMO DOMESTICO VARIEDAD'!E212/10000</f>
        <v>0.94189999999999996</v>
      </c>
      <c r="J68" s="7">
        <f t="shared" ref="J68" si="146">+I68/H68-1</f>
        <v>-0.47078323407124401</v>
      </c>
      <c r="K68" s="2"/>
      <c r="L68" s="42" t="s">
        <v>5</v>
      </c>
      <c r="M68" s="6">
        <f>+SUM('[1]CONSUMO DOMESTICO VARIEDAD'!E120:E131)/10000</f>
        <v>15.230791</v>
      </c>
      <c r="N68" s="6">
        <f t="shared" ref="N68:S68" si="147">+SUM(C61:C68)+SUM(B69:B72)</f>
        <v>11.344707</v>
      </c>
      <c r="O68" s="6">
        <f t="shared" si="147"/>
        <v>13.278878000000001</v>
      </c>
      <c r="P68" s="6">
        <f t="shared" si="147"/>
        <v>11.494403</v>
      </c>
      <c r="Q68" s="6">
        <f t="shared" si="147"/>
        <v>11.3149</v>
      </c>
      <c r="R68" s="6">
        <f t="shared" si="147"/>
        <v>11.208600000000001</v>
      </c>
      <c r="S68" s="67">
        <f t="shared" si="147"/>
        <v>13.226700000000001</v>
      </c>
      <c r="T68" s="37">
        <f t="shared" ref="T68" si="148">+SUM(I61:I68)+SUM(H69:H72)</f>
        <v>10.874000000000001</v>
      </c>
      <c r="U68" s="78">
        <f t="shared" si="136"/>
        <v>-0.1778750557584281</v>
      </c>
      <c r="V68" s="7">
        <f t="shared" si="137"/>
        <v>-3.9172134997327079E-2</v>
      </c>
    </row>
    <row r="69" spans="1:22" x14ac:dyDescent="0.25">
      <c r="A69" s="42" t="s">
        <v>6</v>
      </c>
      <c r="B69" s="225">
        <f>+'[1]CONSUMO DOMESTICO VARIEDAD'!E132/10000</f>
        <v>1.2711250000000001</v>
      </c>
      <c r="C69" s="162">
        <f>+'[1]CONSUMO DOMESTICO VARIEDAD'!E144/10000</f>
        <v>1.2838270000000001</v>
      </c>
      <c r="D69" s="162">
        <f>+'[1]CONSUMO DOMESTICO VARIEDAD'!E156/10000</f>
        <v>1.6501700000000001</v>
      </c>
      <c r="E69" s="162">
        <f>+'[1]CONSUMO DOMESTICO VARIEDAD'!E168/10000</f>
        <v>0.9264</v>
      </c>
      <c r="F69" s="162">
        <f>+'[1]CONSUMO DOMESTICO VARIEDAD'!E180/10000</f>
        <v>0.86550000000000005</v>
      </c>
      <c r="G69" s="162">
        <f>+'[1]CONSUMO DOMESTICO VARIEDAD'!E192/10000</f>
        <v>0.83330000000000004</v>
      </c>
      <c r="H69" s="226">
        <f>+'[1]CONSUMO DOMESTICO VARIEDAD'!E204/10000</f>
        <v>1.5279</v>
      </c>
      <c r="I69" s="226">
        <f>+'[1]CONSUMO DOMESTICO VARIEDAD'!E213/10000</f>
        <v>0.75700000000000001</v>
      </c>
      <c r="J69" s="7">
        <f t="shared" ref="J69:J70" si="149">+I69/H69-1</f>
        <v>-0.50454872701093012</v>
      </c>
      <c r="K69" s="2"/>
      <c r="L69" s="42" t="s">
        <v>6</v>
      </c>
      <c r="M69" s="6">
        <f>+SUM('[1]CONSUMO DOMESTICO VARIEDAD'!E121:E132)/10000</f>
        <v>14.672346000000003</v>
      </c>
      <c r="N69" s="6">
        <f t="shared" ref="N69:S69" si="150">+SUM(C61:C69)+SUM(B70:B72)</f>
        <v>11.357409000000001</v>
      </c>
      <c r="O69" s="6">
        <f t="shared" si="150"/>
        <v>13.645221000000001</v>
      </c>
      <c r="P69" s="6">
        <f t="shared" si="150"/>
        <v>10.770633</v>
      </c>
      <c r="Q69" s="6">
        <f t="shared" si="150"/>
        <v>11.254</v>
      </c>
      <c r="R69" s="6">
        <f t="shared" si="150"/>
        <v>11.176400000000001</v>
      </c>
      <c r="S69" s="67">
        <f t="shared" si="150"/>
        <v>13.9213</v>
      </c>
      <c r="T69" s="37">
        <f t="shared" ref="T69" si="151">+SUM(I61:I69)+SUM(H70:H72)</f>
        <v>10.103100000000001</v>
      </c>
      <c r="U69" s="78">
        <f t="shared" si="136"/>
        <v>-0.27427036268164606</v>
      </c>
      <c r="V69" s="7">
        <f t="shared" si="137"/>
        <v>-5.8338497916909482E-2</v>
      </c>
    </row>
    <row r="70" spans="1:22" x14ac:dyDescent="0.25">
      <c r="A70" s="42" t="s">
        <v>7</v>
      </c>
      <c r="B70" s="225">
        <f>+'[1]CONSUMO DOMESTICO VARIEDAD'!E133/10000</f>
        <v>1.5578209999999999</v>
      </c>
      <c r="C70" s="162">
        <f>+'[1]CONSUMO DOMESTICO VARIEDAD'!E145/10000</f>
        <v>1.8923479999999999</v>
      </c>
      <c r="D70" s="162">
        <f>+'[1]CONSUMO DOMESTICO VARIEDAD'!E157/10000</f>
        <v>1.1354919999999999</v>
      </c>
      <c r="E70" s="162">
        <f>+'[1]CONSUMO DOMESTICO VARIEDAD'!E169/10000</f>
        <v>1.4141999999999999</v>
      </c>
      <c r="F70" s="162">
        <f>+'[1]CONSUMO DOMESTICO VARIEDAD'!E181/10000</f>
        <v>1.7635000000000001</v>
      </c>
      <c r="G70" s="162">
        <f>+'[1]CONSUMO DOMESTICO VARIEDAD'!E193/10000</f>
        <v>0.46639999999999998</v>
      </c>
      <c r="H70" s="226">
        <f>+'[1]CONSUMO DOMESTICO VARIEDAD'!E205/10000</f>
        <v>1.0055000000000001</v>
      </c>
      <c r="I70" s="226">
        <f>+'[1]CONSUMO DOMESTICO VARIEDAD'!E214/10000</f>
        <v>0.91749999999999998</v>
      </c>
      <c r="J70" s="7">
        <f t="shared" si="149"/>
        <v>-8.7518647439085107E-2</v>
      </c>
      <c r="K70" s="2"/>
      <c r="L70" s="42" t="s">
        <v>7</v>
      </c>
      <c r="M70" s="6">
        <f>+SUM('[1]CONSUMO DOMESTICO VARIEDAD'!E122:E133)/10000</f>
        <v>14.385767999999999</v>
      </c>
      <c r="N70" s="6">
        <f t="shared" ref="N70:S70" si="152">+SUM(C61:C70)+SUM(B71:B72)</f>
        <v>11.691936</v>
      </c>
      <c r="O70" s="6">
        <f t="shared" si="152"/>
        <v>12.888365</v>
      </c>
      <c r="P70" s="6">
        <f t="shared" si="152"/>
        <v>11.049341</v>
      </c>
      <c r="Q70" s="6">
        <f t="shared" si="152"/>
        <v>11.603300000000001</v>
      </c>
      <c r="R70" s="6">
        <f t="shared" si="152"/>
        <v>9.8793000000000006</v>
      </c>
      <c r="S70" s="67">
        <f t="shared" si="152"/>
        <v>14.4604</v>
      </c>
      <c r="T70" s="37">
        <f t="shared" ref="T70" si="153">+SUM(I61:I70)+SUM(H71:H72)</f>
        <v>10.0151</v>
      </c>
      <c r="U70" s="78">
        <f t="shared" si="136"/>
        <v>-0.30741196647395641</v>
      </c>
      <c r="V70" s="7">
        <f t="shared" si="137"/>
        <v>-4.9194921729683205E-2</v>
      </c>
    </row>
    <row r="71" spans="1:22" x14ac:dyDescent="0.25">
      <c r="A71" s="42" t="s">
        <v>8</v>
      </c>
      <c r="B71" s="225">
        <f>+'[1]CONSUMO DOMESTICO VARIEDAD'!E134/10000</f>
        <v>1.012256</v>
      </c>
      <c r="C71" s="162">
        <f>+'[1]CONSUMO DOMESTICO VARIEDAD'!E146/10000</f>
        <v>1.1389670000000001</v>
      </c>
      <c r="D71" s="162">
        <f>+'[1]CONSUMO DOMESTICO VARIEDAD'!E158/10000</f>
        <v>1.0168600000000001</v>
      </c>
      <c r="E71" s="162">
        <f>+'[1]CONSUMO DOMESTICO VARIEDAD'!E170/10000</f>
        <v>0.89629999999999999</v>
      </c>
      <c r="F71" s="162">
        <f>+'[1]CONSUMO DOMESTICO VARIEDAD'!E182/10000</f>
        <v>1.3137000000000001</v>
      </c>
      <c r="G71" s="162">
        <f>+'[1]CONSUMO DOMESTICO VARIEDAD'!E194/10000</f>
        <v>0.69240000000000002</v>
      </c>
      <c r="H71" s="226">
        <f>+'[1]CONSUMO DOMESTICO VARIEDAD'!E206/10000</f>
        <v>1.18</v>
      </c>
      <c r="I71" s="226"/>
      <c r="J71" s="7"/>
      <c r="K71" s="2"/>
      <c r="L71" s="42" t="s">
        <v>8</v>
      </c>
      <c r="M71" s="6">
        <f>+SUM('[1]CONSUMO DOMESTICO VARIEDAD'!E123:E134)/10000</f>
        <v>14.005889999999999</v>
      </c>
      <c r="N71" s="6">
        <f t="shared" ref="N71:S71" si="154">+SUM(C61:C71)+SUM(B72)</f>
        <v>11.818647000000002</v>
      </c>
      <c r="O71" s="6">
        <f t="shared" si="154"/>
        <v>12.766258000000001</v>
      </c>
      <c r="P71" s="6">
        <f t="shared" si="154"/>
        <v>10.928781000000001</v>
      </c>
      <c r="Q71" s="6">
        <f t="shared" si="154"/>
        <v>12.020700000000001</v>
      </c>
      <c r="R71" s="6">
        <f t="shared" si="154"/>
        <v>9.2579999999999991</v>
      </c>
      <c r="S71" s="67">
        <f t="shared" si="154"/>
        <v>14.948</v>
      </c>
      <c r="T71" s="37"/>
      <c r="U71" s="78"/>
      <c r="V71" s="7"/>
    </row>
    <row r="72" spans="1:22" x14ac:dyDescent="0.25">
      <c r="A72" s="42" t="s">
        <v>9</v>
      </c>
      <c r="B72" s="225">
        <f>+'[1]CONSUMO DOMESTICO VARIEDAD'!E135/10000</f>
        <v>0.98281700000000005</v>
      </c>
      <c r="C72" s="162">
        <f>+'[1]CONSUMO DOMESTICO VARIEDAD'!E147/10000</f>
        <v>1.192296</v>
      </c>
      <c r="D72" s="162">
        <f>+'[1]CONSUMO DOMESTICO VARIEDAD'!E159/10000</f>
        <v>0.83898099999999998</v>
      </c>
      <c r="E72" s="162">
        <f>+'[1]CONSUMO DOMESTICO VARIEDAD'!E171/10000</f>
        <v>0.68679999999999997</v>
      </c>
      <c r="F72" s="162">
        <f>+'[1]CONSUMO DOMESTICO VARIEDAD'!E183/10000</f>
        <v>0.94389999999999996</v>
      </c>
      <c r="G72" s="162">
        <f>+'[1]CONSUMO DOMESTICO VARIEDAD'!E195/10000</f>
        <v>0.71389999999999998</v>
      </c>
      <c r="H72" s="226">
        <f>+'[1]CONSUMO DOMESTICO VARIEDAD'!E207/10000</f>
        <v>0.71650000000000003</v>
      </c>
      <c r="I72" s="226"/>
      <c r="J72" s="7"/>
      <c r="K72" s="2"/>
      <c r="L72" s="42" t="s">
        <v>9</v>
      </c>
      <c r="M72" s="6">
        <f>+SUM('[1]CONSUMO DOMESTICO VARIEDAD'!E124:E135)/10000</f>
        <v>13.793037</v>
      </c>
      <c r="N72" s="6">
        <f t="shared" ref="N72:S72" si="155">+SUM(C61:C72)</f>
        <v>12.028126000000002</v>
      </c>
      <c r="O72" s="6">
        <f t="shared" si="155"/>
        <v>12.412943</v>
      </c>
      <c r="P72" s="6">
        <f t="shared" si="155"/>
        <v>10.7766</v>
      </c>
      <c r="Q72" s="6">
        <f t="shared" si="155"/>
        <v>12.277800000000001</v>
      </c>
      <c r="R72" s="6">
        <f t="shared" si="155"/>
        <v>9.0280000000000005</v>
      </c>
      <c r="S72" s="67">
        <f t="shared" si="155"/>
        <v>14.9506</v>
      </c>
      <c r="T72" s="37"/>
      <c r="U72" s="78"/>
      <c r="V72" s="7"/>
    </row>
    <row r="73" spans="1:22" ht="25.5" x14ac:dyDescent="0.25">
      <c r="A73" s="53" t="s">
        <v>13</v>
      </c>
      <c r="B73" s="227">
        <f>SUM(B61:B72)</f>
        <v>13.793037</v>
      </c>
      <c r="C73" s="163">
        <f t="shared" ref="C73:G73" si="156">SUM(C61:C72)</f>
        <v>12.028126000000002</v>
      </c>
      <c r="D73" s="163">
        <f t="shared" si="156"/>
        <v>12.412943</v>
      </c>
      <c r="E73" s="163">
        <f t="shared" si="156"/>
        <v>10.7766</v>
      </c>
      <c r="F73" s="163">
        <f t="shared" si="156"/>
        <v>12.277800000000001</v>
      </c>
      <c r="G73" s="163">
        <f t="shared" si="156"/>
        <v>9.0280000000000005</v>
      </c>
      <c r="H73" s="228">
        <f t="shared" ref="H73" si="157">SUM(H61:H72)</f>
        <v>14.9506</v>
      </c>
      <c r="I73" s="228"/>
      <c r="J73" s="56"/>
      <c r="K73" s="3"/>
      <c r="L73" s="43" t="s">
        <v>14</v>
      </c>
      <c r="M73" s="46">
        <f>+AVERAGE(M61:M72)</f>
        <v>14.375877166666664</v>
      </c>
      <c r="N73" s="46">
        <f>+AVERAGE(N61:N72)</f>
        <v>12.580539583333335</v>
      </c>
      <c r="O73" s="46">
        <f t="shared" ref="O73:T73" si="158">+AVERAGE(O61:O72)</f>
        <v>12.807168833333336</v>
      </c>
      <c r="P73" s="46">
        <f t="shared" si="158"/>
        <v>11.642162666666669</v>
      </c>
      <c r="Q73" s="46">
        <f t="shared" si="158"/>
        <v>11.028925000000003</v>
      </c>
      <c r="R73" s="46">
        <f t="shared" si="158"/>
        <v>11.074566666666668</v>
      </c>
      <c r="S73" s="237">
        <f t="shared" si="158"/>
        <v>12.104508333333335</v>
      </c>
      <c r="T73" s="203">
        <f t="shared" si="158"/>
        <v>13.22669</v>
      </c>
      <c r="U73" s="79">
        <f t="shared" ref="U73" si="159">+T73/S73-1</f>
        <v>9.2707744566246086E-2</v>
      </c>
      <c r="V73" s="75">
        <f t="shared" ref="V73" si="160">+POWER(T73/O73,0.2)-1</f>
        <v>6.4671580622910341E-3</v>
      </c>
    </row>
    <row r="74" spans="1:22" ht="25.5" x14ac:dyDescent="0.25">
      <c r="A74" s="57" t="s">
        <v>15</v>
      </c>
      <c r="B74" s="201">
        <f t="shared" ref="B74:G74" si="161">+B73/B$163</f>
        <v>1.464791883929918E-2</v>
      </c>
      <c r="C74" s="58">
        <f t="shared" si="161"/>
        <v>1.3476846576426078E-2</v>
      </c>
      <c r="D74" s="58">
        <f t="shared" si="161"/>
        <v>1.4784316285059315E-2</v>
      </c>
      <c r="E74" s="58">
        <f t="shared" si="161"/>
        <v>1.2173382420269406E-2</v>
      </c>
      <c r="F74" s="58">
        <f t="shared" si="161"/>
        <v>1.3020408587458846E-2</v>
      </c>
      <c r="G74" s="58">
        <f t="shared" si="161"/>
        <v>1.077204337358253E-2</v>
      </c>
      <c r="H74" s="195">
        <f t="shared" ref="H74" si="162">+H73/H$163</f>
        <v>1.8067041866000375E-2</v>
      </c>
      <c r="I74" s="195"/>
      <c r="J74" s="59"/>
      <c r="K74" s="3"/>
      <c r="L74" s="44" t="s">
        <v>15</v>
      </c>
      <c r="M74" s="48">
        <f t="shared" ref="M74:T74" si="163">+M73/M$163</f>
        <v>1.4609071733799057E-2</v>
      </c>
      <c r="N74" s="48">
        <f t="shared" si="163"/>
        <v>1.3791419554352723E-2</v>
      </c>
      <c r="O74" s="48">
        <f t="shared" si="163"/>
        <v>1.4716155658112223E-2</v>
      </c>
      <c r="P74" s="48">
        <f t="shared" si="163"/>
        <v>1.3622835275481393E-2</v>
      </c>
      <c r="Q74" s="48">
        <f t="shared" si="163"/>
        <v>1.2005778575426874E-2</v>
      </c>
      <c r="R74" s="48">
        <f t="shared" si="163"/>
        <v>1.2533300367608823E-2</v>
      </c>
      <c r="S74" s="195">
        <f t="shared" si="163"/>
        <v>1.4367692534479734E-2</v>
      </c>
      <c r="T74" s="193">
        <f t="shared" si="163"/>
        <v>1.6476123417489923E-2</v>
      </c>
      <c r="U74" s="72"/>
      <c r="V74" s="76"/>
    </row>
    <row r="75" spans="1:22" ht="26.25" thickBot="1" x14ac:dyDescent="0.3">
      <c r="A75" s="60" t="s">
        <v>12</v>
      </c>
      <c r="B75" s="202"/>
      <c r="C75" s="62">
        <f>+C73/B73-1</f>
        <v>-0.12795666393122829</v>
      </c>
      <c r="D75" s="62">
        <f t="shared" ref="D75:H75" si="164">+D73/C73-1</f>
        <v>3.1993096846507862E-2</v>
      </c>
      <c r="E75" s="62">
        <f t="shared" si="164"/>
        <v>-0.13182554693113469</v>
      </c>
      <c r="F75" s="62">
        <f t="shared" si="164"/>
        <v>0.13930182061132457</v>
      </c>
      <c r="G75" s="62">
        <f t="shared" si="164"/>
        <v>-0.26468911368486214</v>
      </c>
      <c r="H75" s="196">
        <f t="shared" si="164"/>
        <v>0.65602569782897646</v>
      </c>
      <c r="I75" s="196"/>
      <c r="J75" s="63"/>
      <c r="K75" s="2"/>
      <c r="L75" s="45" t="s">
        <v>12</v>
      </c>
      <c r="M75" s="49"/>
      <c r="N75" s="50">
        <f>+N73/M73-1</f>
        <v>-0.12488542873030217</v>
      </c>
      <c r="O75" s="50">
        <f t="shared" ref="O75" si="165">+O73/N73-1</f>
        <v>1.801427104925124E-2</v>
      </c>
      <c r="P75" s="50">
        <f t="shared" ref="P75" si="166">+P73/O73-1</f>
        <v>-9.0965160358821406E-2</v>
      </c>
      <c r="Q75" s="50">
        <f t="shared" ref="Q75" si="167">+Q73/P73-1</f>
        <v>-5.2673861740693773E-2</v>
      </c>
      <c r="R75" s="50">
        <f t="shared" ref="R75" si="168">+R73/Q73-1</f>
        <v>4.1383604174174415E-3</v>
      </c>
      <c r="S75" s="196">
        <f t="shared" ref="S75" si="169">+S73/R73-1</f>
        <v>9.3000629069007967E-2</v>
      </c>
      <c r="T75" s="192">
        <f t="shared" ref="T75" si="170">+T73/S73-1</f>
        <v>9.2707744566246086E-2</v>
      </c>
      <c r="U75" s="73"/>
      <c r="V75" s="52"/>
    </row>
    <row r="76" spans="1:22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2" ht="15.75" thickBot="1" x14ac:dyDescent="0.3">
      <c r="A77" s="274" t="s">
        <v>265</v>
      </c>
      <c r="B77" s="275"/>
      <c r="C77" s="275"/>
      <c r="D77" s="275"/>
      <c r="E77" s="275"/>
      <c r="F77" s="275"/>
      <c r="G77" s="275"/>
      <c r="H77" s="275"/>
      <c r="I77" s="275"/>
      <c r="J77" s="276"/>
      <c r="K77" s="2"/>
      <c r="L77" s="274" t="s">
        <v>266</v>
      </c>
      <c r="M77" s="275"/>
      <c r="N77" s="275"/>
      <c r="O77" s="275"/>
      <c r="P77" s="275"/>
      <c r="Q77" s="275"/>
      <c r="R77" s="275"/>
      <c r="S77" s="275"/>
      <c r="T77" s="275"/>
      <c r="U77" s="275"/>
      <c r="V77" s="276"/>
    </row>
    <row r="78" spans="1:22" ht="38.25" x14ac:dyDescent="0.25">
      <c r="A78" s="38"/>
      <c r="B78" s="197">
        <v>2016</v>
      </c>
      <c r="C78" s="39">
        <f>+B78+1</f>
        <v>2017</v>
      </c>
      <c r="D78" s="39">
        <f t="shared" ref="D78:G78" si="171">+C78+1</f>
        <v>2018</v>
      </c>
      <c r="E78" s="39">
        <f t="shared" si="171"/>
        <v>2019</v>
      </c>
      <c r="F78" s="39">
        <f t="shared" si="171"/>
        <v>2020</v>
      </c>
      <c r="G78" s="39">
        <f t="shared" si="171"/>
        <v>2021</v>
      </c>
      <c r="H78" s="198">
        <f>+H60</f>
        <v>2022</v>
      </c>
      <c r="I78" s="40">
        <v>2023</v>
      </c>
      <c r="J78" s="41" t="s">
        <v>16</v>
      </c>
      <c r="K78" s="2"/>
      <c r="L78" s="65"/>
      <c r="M78" s="64">
        <v>2016</v>
      </c>
      <c r="N78" s="64">
        <f>+M78+1</f>
        <v>2017</v>
      </c>
      <c r="O78" s="64">
        <f t="shared" ref="O78" si="172">+N78+1</f>
        <v>2018</v>
      </c>
      <c r="P78" s="64">
        <f t="shared" ref="P78" si="173">+O78+1</f>
        <v>2019</v>
      </c>
      <c r="Q78" s="64">
        <f t="shared" ref="Q78" si="174">+P78+1</f>
        <v>2020</v>
      </c>
      <c r="R78" s="64">
        <f t="shared" ref="R78" si="175">+Q78+1</f>
        <v>2021</v>
      </c>
      <c r="S78" s="198">
        <v>2022</v>
      </c>
      <c r="T78" s="40">
        <v>2023</v>
      </c>
      <c r="U78" s="77" t="s">
        <v>16</v>
      </c>
      <c r="V78" s="74" t="s">
        <v>21</v>
      </c>
    </row>
    <row r="79" spans="1:22" x14ac:dyDescent="0.25">
      <c r="A79" s="42" t="s">
        <v>10</v>
      </c>
      <c r="B79" s="225">
        <f>+'[1]CONSUMO DOMESTICO VARIEDAD'!F124/10000</f>
        <v>0.36893400000000004</v>
      </c>
      <c r="C79" s="162">
        <f>+'[1]CONSUMO DOMESTICO VARIEDAD'!F136/10000</f>
        <v>0.20824299999999998</v>
      </c>
      <c r="D79" s="162">
        <f>+'[1]CONSUMO DOMESTICO VARIEDAD'!F148/10000</f>
        <v>0.26628200000000002</v>
      </c>
      <c r="E79" s="162">
        <f>+'[1]CONSUMO DOMESTICO VARIEDAD'!F160/10000</f>
        <v>0.46810000000000002</v>
      </c>
      <c r="F79" s="162">
        <f>+'[1]CONSUMO DOMESTICO VARIEDAD'!F172/10000</f>
        <v>0.40789999999999998</v>
      </c>
      <c r="G79" s="162">
        <f>+'[1]CONSUMO DOMESTICO VARIEDAD'!F184/10000</f>
        <v>0.19409999999999999</v>
      </c>
      <c r="H79" s="226">
        <f>+'[1]CONSUMO DOMESTICO VARIEDAD'!F196/10000</f>
        <v>0.25650000000000001</v>
      </c>
      <c r="I79" s="226">
        <f>+'[1]CONSUMO DOMESTICO VARIEDAD'!F205/10000</f>
        <v>0.39979999999999999</v>
      </c>
      <c r="J79" s="7">
        <f>+I79/H79-1</f>
        <v>0.55867446393762177</v>
      </c>
      <c r="K79" s="2"/>
      <c r="L79" s="42" t="s">
        <v>10</v>
      </c>
      <c r="M79" s="6">
        <f>+SUM('[1]CONSUMO DOMESTICO VARIEDAD'!F113:F124)/10000</f>
        <v>4.2792399999999997</v>
      </c>
      <c r="N79" s="6">
        <f>+SUM(C79)+SUM(B80:B90)</f>
        <v>4.1896439999999995</v>
      </c>
      <c r="O79" s="6">
        <f>+SUM(D79)+SUM(C80:C90)</f>
        <v>3.5333260000000002</v>
      </c>
      <c r="P79" s="6">
        <f>+SUM(E79)+SUM(D80:D90)</f>
        <v>4.3484220000000002</v>
      </c>
      <c r="Q79" s="6">
        <f t="shared" ref="Q79" si="176">+SUM(F79)+SUM(E80:E90)</f>
        <v>4.9223999999999988</v>
      </c>
      <c r="R79" s="6">
        <f>+SUM(G79)+SUM(F80:F90)</f>
        <v>4.8127999999999993</v>
      </c>
      <c r="S79" s="67">
        <f>+SUM(H79)+SUM(G80:G90)</f>
        <v>4.3481000000000005</v>
      </c>
      <c r="T79" s="37">
        <f>+SUM(I79)+SUM(H80:H90)</f>
        <v>4.1979999999999995</v>
      </c>
      <c r="U79" s="78">
        <f>+T79/S79-1</f>
        <v>-3.452082518801336E-2</v>
      </c>
      <c r="V79" s="7">
        <f>+POWER(T79/O79,0.2)-1</f>
        <v>3.5074823027445801E-2</v>
      </c>
    </row>
    <row r="80" spans="1:22" x14ac:dyDescent="0.25">
      <c r="A80" s="42" t="s">
        <v>11</v>
      </c>
      <c r="B80" s="225">
        <f>+'[1]CONSUMO DOMESTICO VARIEDAD'!F125/10000</f>
        <v>0.198323</v>
      </c>
      <c r="C80" s="162">
        <f>+'[1]CONSUMO DOMESTICO VARIEDAD'!F137/10000</f>
        <v>0.19766800000000001</v>
      </c>
      <c r="D80" s="162">
        <f>+'[1]CONSUMO DOMESTICO VARIEDAD'!F149/10000</f>
        <v>0.25077500000000003</v>
      </c>
      <c r="E80" s="162">
        <f>+'[1]CONSUMO DOMESTICO VARIEDAD'!F161/10000</f>
        <v>0.31900000000000001</v>
      </c>
      <c r="F80" s="162">
        <f>+'[1]CONSUMO DOMESTICO VARIEDAD'!F173/10000</f>
        <v>0.24479999999999999</v>
      </c>
      <c r="G80" s="162">
        <f>+'[1]CONSUMO DOMESTICO VARIEDAD'!F185/10000</f>
        <v>0.20569999999999999</v>
      </c>
      <c r="H80" s="226">
        <f>+'[1]CONSUMO DOMESTICO VARIEDAD'!F197/10000</f>
        <v>0.14910000000000001</v>
      </c>
      <c r="I80" s="226">
        <f>+'[1]CONSUMO DOMESTICO VARIEDAD'!F206/10000</f>
        <v>0.31769999999999998</v>
      </c>
      <c r="J80" s="7">
        <f>+I80/H80-1</f>
        <v>1.1307847082494966</v>
      </c>
      <c r="K80" s="2"/>
      <c r="L80" s="42" t="s">
        <v>11</v>
      </c>
      <c r="M80" s="6">
        <f>+SUM('[1]CONSUMO DOMESTICO VARIEDAD'!F114:F125)/10000</f>
        <v>4.3218519999999998</v>
      </c>
      <c r="N80" s="6">
        <f>+SUM(C79:C80)+SUM(B81:B90)</f>
        <v>4.1889890000000003</v>
      </c>
      <c r="O80" s="6">
        <f>+SUM(D79:D80)+SUM(C81:C90)</f>
        <v>3.5864330000000004</v>
      </c>
      <c r="P80" s="6">
        <f>+SUM(E79:E80)+SUM(D81:D90)</f>
        <v>4.4166470000000002</v>
      </c>
      <c r="Q80" s="6">
        <f t="shared" ref="Q80" si="177">+SUM(F79:F80)+SUM(E81:E90)</f>
        <v>4.8481999999999994</v>
      </c>
      <c r="R80" s="6">
        <f>+SUM(G79:G80)+SUM(F81:F90)</f>
        <v>4.7736999999999998</v>
      </c>
      <c r="S80" s="67">
        <f>+SUM(H79:H80)+SUM(G81:G90)</f>
        <v>4.2915000000000001</v>
      </c>
      <c r="T80" s="37">
        <f>+SUM(I79:I80)+SUM(H81:H90)</f>
        <v>4.3665999999999991</v>
      </c>
      <c r="U80" s="78">
        <f t="shared" ref="U80:U88" si="178">+T80/S80-1</f>
        <v>1.7499708726552266E-2</v>
      </c>
      <c r="V80" s="7">
        <f t="shared" ref="V80:V88" si="179">+POWER(T80/O80,0.2)-1</f>
        <v>4.015039346619198E-2</v>
      </c>
    </row>
    <row r="81" spans="1:22" x14ac:dyDescent="0.25">
      <c r="A81" s="42" t="s">
        <v>0</v>
      </c>
      <c r="B81" s="225">
        <f>+'[1]CONSUMO DOMESTICO VARIEDAD'!F126/10000</f>
        <v>0.304836</v>
      </c>
      <c r="C81" s="162">
        <f>+'[1]CONSUMO DOMESTICO VARIEDAD'!F138/10000</f>
        <v>0.37807299999999999</v>
      </c>
      <c r="D81" s="162">
        <f>+'[1]CONSUMO DOMESTICO VARIEDAD'!F150/10000</f>
        <v>0.24801300000000001</v>
      </c>
      <c r="E81" s="162">
        <f>+'[1]CONSUMO DOMESTICO VARIEDAD'!F162/10000</f>
        <v>0.21629999999999999</v>
      </c>
      <c r="F81" s="162">
        <f>+'[1]CONSUMO DOMESTICO VARIEDAD'!F174/10000</f>
        <v>0.3362</v>
      </c>
      <c r="G81" s="162">
        <f>+'[1]CONSUMO DOMESTICO VARIEDAD'!F186/10000</f>
        <v>0.30370000000000003</v>
      </c>
      <c r="H81" s="226">
        <f>+'[1]CONSUMO DOMESTICO VARIEDAD'!F198/10000</f>
        <v>0.23069999999999999</v>
      </c>
      <c r="I81" s="226">
        <f>+'[1]CONSUMO DOMESTICO VARIEDAD'!F207/10000</f>
        <v>0.28139999999999998</v>
      </c>
      <c r="J81" s="7">
        <f>+I81/H81-1</f>
        <v>0.21976592977893361</v>
      </c>
      <c r="K81" s="2"/>
      <c r="L81" s="42" t="s">
        <v>0</v>
      </c>
      <c r="M81" s="6">
        <f>+SUM('[1]CONSUMO DOMESTICO VARIEDAD'!F115:F126)/10000</f>
        <v>4.3217190000000008</v>
      </c>
      <c r="N81" s="6">
        <f>+SUM(C79:C81)+SUM(B82:B90)</f>
        <v>4.2622259999999992</v>
      </c>
      <c r="O81" s="6">
        <f>+SUM(D79:D81)+SUM(C82:C90)</f>
        <v>3.4563730000000006</v>
      </c>
      <c r="P81" s="6">
        <f>+SUM(E79:E81)+SUM(D82:D90)</f>
        <v>4.3849340000000003</v>
      </c>
      <c r="Q81" s="6">
        <f t="shared" ref="Q81" si="180">+SUM(F79:F81)+SUM(E82:E90)</f>
        <v>4.9680999999999997</v>
      </c>
      <c r="R81" s="6">
        <f>+SUM(G79:G81)+SUM(F82:F90)</f>
        <v>4.7412000000000001</v>
      </c>
      <c r="S81" s="67">
        <f>+SUM(H79:H81)+SUM(G82:G90)</f>
        <v>4.2185000000000006</v>
      </c>
      <c r="T81" s="37">
        <f>+SUM(I79:I81)+SUM(H82:H90)</f>
        <v>4.4173</v>
      </c>
      <c r="U81" s="78">
        <f t="shared" si="178"/>
        <v>4.712575560033172E-2</v>
      </c>
      <c r="V81" s="7">
        <f t="shared" si="179"/>
        <v>5.0285230390041402E-2</v>
      </c>
    </row>
    <row r="82" spans="1:22" x14ac:dyDescent="0.25">
      <c r="A82" s="42" t="s">
        <v>1</v>
      </c>
      <c r="B82" s="225">
        <f>+'[1]CONSUMO DOMESTICO VARIEDAD'!F127/10000</f>
        <v>0.329092</v>
      </c>
      <c r="C82" s="162">
        <f>+'[1]CONSUMO DOMESTICO VARIEDAD'!F139/10000</f>
        <v>0.24227699999999999</v>
      </c>
      <c r="D82" s="162">
        <f>+'[1]CONSUMO DOMESTICO VARIEDAD'!F151/10000</f>
        <v>0.23568000000000003</v>
      </c>
      <c r="E82" s="162">
        <f>+'[1]CONSUMO DOMESTICO VARIEDAD'!F163/10000</f>
        <v>0.24379999999999999</v>
      </c>
      <c r="F82" s="162">
        <f>+'[1]CONSUMO DOMESTICO VARIEDAD'!F175/10000</f>
        <v>0.44290000000000002</v>
      </c>
      <c r="G82" s="162">
        <f>+'[1]CONSUMO DOMESTICO VARIEDAD'!F187/10000</f>
        <v>0.18360000000000001</v>
      </c>
      <c r="H82" s="226">
        <f>+'[1]CONSUMO DOMESTICO VARIEDAD'!F199/10000</f>
        <v>0.33860000000000001</v>
      </c>
      <c r="I82" s="226">
        <f>+'[1]CONSUMO DOMESTICO VARIEDAD'!F208/10000</f>
        <v>0.3508</v>
      </c>
      <c r="J82" s="7">
        <f t="shared" ref="J82:J83" si="181">+I82/H82-1</f>
        <v>3.6030714707619538E-2</v>
      </c>
      <c r="K82" s="2"/>
      <c r="L82" s="42" t="s">
        <v>1</v>
      </c>
      <c r="M82" s="6">
        <f>+SUM('[1]CONSUMO DOMESTICO VARIEDAD'!F116:F127)/10000</f>
        <v>4.31386</v>
      </c>
      <c r="N82" s="6">
        <f>+SUM(C79:C82)+SUM(B83:B90)</f>
        <v>4.1754110000000004</v>
      </c>
      <c r="O82" s="6">
        <f>+SUM(D79:D82)+SUM(C83:C90)</f>
        <v>3.449776</v>
      </c>
      <c r="P82" s="6">
        <f>+SUM(E79:E82)+SUM(D83:D90)</f>
        <v>4.3930540000000002</v>
      </c>
      <c r="Q82" s="6">
        <f t="shared" ref="Q82" si="182">+SUM(F79:F82)+SUM(E83:E90)</f>
        <v>5.1672000000000002</v>
      </c>
      <c r="R82" s="6">
        <f>+SUM(G79:G82)+SUM(F83:F90)</f>
        <v>4.4819000000000004</v>
      </c>
      <c r="S82" s="67">
        <f>+SUM(H79:H82)+SUM(G83:G90)</f>
        <v>4.3734999999999999</v>
      </c>
      <c r="T82" s="37">
        <f>+SUM(I79:I82)+SUM(H83:H90)</f>
        <v>4.4295</v>
      </c>
      <c r="U82" s="78">
        <f t="shared" si="178"/>
        <v>1.2804390076597727E-2</v>
      </c>
      <c r="V82" s="7">
        <f t="shared" si="179"/>
        <v>5.1266346632673487E-2</v>
      </c>
    </row>
    <row r="83" spans="1:22" x14ac:dyDescent="0.25">
      <c r="A83" s="42" t="s">
        <v>2</v>
      </c>
      <c r="B83" s="225">
        <f>+'[1]CONSUMO DOMESTICO VARIEDAD'!F128/10000</f>
        <v>0.27427399999999996</v>
      </c>
      <c r="C83" s="162">
        <f>+'[1]CONSUMO DOMESTICO VARIEDAD'!F140/10000</f>
        <v>0.165599</v>
      </c>
      <c r="D83" s="162">
        <f>+'[1]CONSUMO DOMESTICO VARIEDAD'!F152/10000</f>
        <v>0.25400900000000004</v>
      </c>
      <c r="E83" s="162">
        <f>+'[1]CONSUMO DOMESTICO VARIEDAD'!F164/10000</f>
        <v>0.30380000000000001</v>
      </c>
      <c r="F83" s="162">
        <f>+'[1]CONSUMO DOMESTICO VARIEDAD'!F176/10000</f>
        <v>0.36099999999999999</v>
      </c>
      <c r="G83" s="162">
        <f>+'[1]CONSUMO DOMESTICO VARIEDAD'!F188/10000</f>
        <v>0.1812</v>
      </c>
      <c r="H83" s="226">
        <f>+'[1]CONSUMO DOMESTICO VARIEDAD'!F200/10000</f>
        <v>0.23130000000000001</v>
      </c>
      <c r="I83" s="226">
        <f>+'[1]CONSUMO DOMESTICO VARIEDAD'!F209/10000</f>
        <v>0.3755</v>
      </c>
      <c r="J83" s="7">
        <f t="shared" si="181"/>
        <v>0.62343277129269348</v>
      </c>
      <c r="K83" s="2"/>
      <c r="L83" s="42" t="s">
        <v>2</v>
      </c>
      <c r="M83" s="6">
        <f>+SUM('[1]CONSUMO DOMESTICO VARIEDAD'!F117:F128)/10000</f>
        <v>4.3780890000000001</v>
      </c>
      <c r="N83" s="6">
        <f>+SUM(C79:C83)+SUM(B84:B90)</f>
        <v>4.0667360000000006</v>
      </c>
      <c r="O83" s="6">
        <f>+SUM(D79:D83)+SUM(C84:C90)</f>
        <v>3.5381860000000001</v>
      </c>
      <c r="P83" s="6">
        <f>+SUM(E79:E83)+SUM(D84:D90)</f>
        <v>4.4428450000000002</v>
      </c>
      <c r="Q83" s="6">
        <f t="shared" ref="Q83" si="183">+SUM(F79:F83)+SUM(E84:E90)</f>
        <v>5.2244000000000002</v>
      </c>
      <c r="R83" s="6">
        <f>+SUM(G79:G83)+SUM(F84:F90)</f>
        <v>4.3021000000000003</v>
      </c>
      <c r="S83" s="67">
        <f>+SUM(H79:H83)+SUM(G84:G90)</f>
        <v>4.4236000000000004</v>
      </c>
      <c r="T83" s="37">
        <f>+SUM(I79:I83)+SUM(H84:H90)</f>
        <v>4.5736999999999997</v>
      </c>
      <c r="U83" s="78">
        <f t="shared" si="178"/>
        <v>3.3931639388733004E-2</v>
      </c>
      <c r="V83" s="7">
        <f t="shared" si="179"/>
        <v>5.2682499542076044E-2</v>
      </c>
    </row>
    <row r="84" spans="1:22" x14ac:dyDescent="0.25">
      <c r="A84" s="42" t="s">
        <v>3</v>
      </c>
      <c r="B84" s="225">
        <f>+'[1]CONSUMO DOMESTICO VARIEDAD'!F129/10000</f>
        <v>0.41641999999999996</v>
      </c>
      <c r="C84" s="162">
        <f>+'[1]CONSUMO DOMESTICO VARIEDAD'!F141/10000</f>
        <v>0.243168</v>
      </c>
      <c r="D84" s="162">
        <f>+'[1]CONSUMO DOMESTICO VARIEDAD'!F153/10000</f>
        <v>0.54977799999999999</v>
      </c>
      <c r="E84" s="162">
        <f>+'[1]CONSUMO DOMESTICO VARIEDAD'!F165/10000</f>
        <v>0.59499999999999997</v>
      </c>
      <c r="F84" s="162">
        <f>+'[1]CONSUMO DOMESTICO VARIEDAD'!F177/10000</f>
        <v>0.49940000000000001</v>
      </c>
      <c r="G84" s="162">
        <f>+'[1]CONSUMO DOMESTICO VARIEDAD'!F189/10000</f>
        <v>0.29389999999999999</v>
      </c>
      <c r="H84" s="226">
        <f>+'[1]CONSUMO DOMESTICO VARIEDAD'!F201/10000</f>
        <v>0.47270000000000001</v>
      </c>
      <c r="I84" s="226">
        <f>+'[1]CONSUMO DOMESTICO VARIEDAD'!F210/10000</f>
        <v>0.191</v>
      </c>
      <c r="J84" s="7">
        <f t="shared" ref="J84" si="184">+I84/H84-1</f>
        <v>-0.59593822720541567</v>
      </c>
      <c r="K84" s="2"/>
      <c r="L84" s="42" t="s">
        <v>3</v>
      </c>
      <c r="M84" s="6">
        <f>+SUM('[1]CONSUMO DOMESTICO VARIEDAD'!F118:F129)/10000</f>
        <v>4.4493359999999997</v>
      </c>
      <c r="N84" s="6">
        <f>+SUM(C79:C84)+SUM(B85:B90)</f>
        <v>3.8934839999999999</v>
      </c>
      <c r="O84" s="6">
        <f>+SUM(D79:D84)+SUM(C85:C90)</f>
        <v>3.8447960000000001</v>
      </c>
      <c r="P84" s="6">
        <f>+SUM(E79:E84)+SUM(D85:D90)</f>
        <v>4.488067</v>
      </c>
      <c r="Q84" s="6">
        <f t="shared" ref="Q84" si="185">+SUM(F79:F84)+SUM(E85:E90)</f>
        <v>5.1288</v>
      </c>
      <c r="R84" s="6">
        <f>+SUM(G79:G84)+SUM(F85:F90)</f>
        <v>4.0966000000000005</v>
      </c>
      <c r="S84" s="67">
        <f>+SUM(H79:H84)+SUM(G85:G90)</f>
        <v>4.6024000000000012</v>
      </c>
      <c r="T84" s="37">
        <f>+SUM(I79:I84)+SUM(H85:H90)</f>
        <v>4.2919999999999998</v>
      </c>
      <c r="U84" s="78">
        <f t="shared" si="178"/>
        <v>-6.7443073179211166E-2</v>
      </c>
      <c r="V84" s="7">
        <f t="shared" si="179"/>
        <v>2.2250383920792594E-2</v>
      </c>
    </row>
    <row r="85" spans="1:22" x14ac:dyDescent="0.25">
      <c r="A85" s="42" t="s">
        <v>4</v>
      </c>
      <c r="B85" s="225">
        <f>+'[1]CONSUMO DOMESTICO VARIEDAD'!F130/10000</f>
        <v>0.34262199999999998</v>
      </c>
      <c r="C85" s="162">
        <f>+'[1]CONSUMO DOMESTICO VARIEDAD'!F142/10000</f>
        <v>0.25467099999999998</v>
      </c>
      <c r="D85" s="162">
        <f>+'[1]CONSUMO DOMESTICO VARIEDAD'!F154/10000</f>
        <v>0.41698199999999996</v>
      </c>
      <c r="E85" s="162">
        <f>+'[1]CONSUMO DOMESTICO VARIEDAD'!F166/10000</f>
        <v>0.5716</v>
      </c>
      <c r="F85" s="162">
        <f>+'[1]CONSUMO DOMESTICO VARIEDAD'!F178/10000</f>
        <v>0.39760000000000001</v>
      </c>
      <c r="G85" s="162">
        <f>+'[1]CONSUMO DOMESTICO VARIEDAD'!F190/10000</f>
        <v>0.66910000000000003</v>
      </c>
      <c r="H85" s="226">
        <f>+'[1]CONSUMO DOMESTICO VARIEDAD'!F202/10000</f>
        <v>0.52749999999999997</v>
      </c>
      <c r="I85" s="226">
        <f>+'[1]CONSUMO DOMESTICO VARIEDAD'!F211/10000</f>
        <v>0.2596</v>
      </c>
      <c r="J85" s="7">
        <f t="shared" ref="J85" si="186">+I85/H85-1</f>
        <v>-0.50786729857819901</v>
      </c>
      <c r="K85" s="2"/>
      <c r="L85" s="42" t="s">
        <v>4</v>
      </c>
      <c r="M85" s="6">
        <f>+SUM('[1]CONSUMO DOMESTICO VARIEDAD'!F119:F130)/10000</f>
        <v>4.3697619999999997</v>
      </c>
      <c r="N85" s="6">
        <f>+SUM(C79:C85)+SUM(B86:B90)</f>
        <v>3.8055330000000001</v>
      </c>
      <c r="O85" s="6">
        <f>+SUM(D79:D85)+SUM(C86:C90)</f>
        <v>4.0071070000000004</v>
      </c>
      <c r="P85" s="6">
        <f>+SUM(E79:E85)+SUM(D86:D90)</f>
        <v>4.6426850000000002</v>
      </c>
      <c r="Q85" s="6">
        <f t="shared" ref="Q85" si="187">+SUM(F79:F85)+SUM(E86:E90)</f>
        <v>4.9548000000000005</v>
      </c>
      <c r="R85" s="6">
        <f>+SUM(G79:G85)+SUM(F86:F90)</f>
        <v>4.3681000000000001</v>
      </c>
      <c r="S85" s="67">
        <f>+SUM(H79:H85)+SUM(G86:G90)</f>
        <v>4.4608000000000008</v>
      </c>
      <c r="T85" s="37">
        <f>+SUM(I79:I85)+SUM(H86:H90)</f>
        <v>4.0240999999999998</v>
      </c>
      <c r="U85" s="78">
        <f t="shared" si="178"/>
        <v>-9.7897238163558331E-2</v>
      </c>
      <c r="V85" s="7">
        <f t="shared" si="179"/>
        <v>8.4670801832986697E-4</v>
      </c>
    </row>
    <row r="86" spans="1:22" x14ac:dyDescent="0.25">
      <c r="A86" s="42" t="s">
        <v>5</v>
      </c>
      <c r="B86" s="225">
        <f>+'[1]CONSUMO DOMESTICO VARIEDAD'!F131/10000</f>
        <v>0.62579600000000002</v>
      </c>
      <c r="C86" s="162">
        <f>+'[1]CONSUMO DOMESTICO VARIEDAD'!F143/10000</f>
        <v>0.286047</v>
      </c>
      <c r="D86" s="162">
        <f>+'[1]CONSUMO DOMESTICO VARIEDAD'!F155/10000</f>
        <v>0.43364200000000003</v>
      </c>
      <c r="E86" s="162">
        <f>+'[1]CONSUMO DOMESTICO VARIEDAD'!F167/10000</f>
        <v>0.36309999999999998</v>
      </c>
      <c r="F86" s="162">
        <f>+'[1]CONSUMO DOMESTICO VARIEDAD'!F179/10000</f>
        <v>0.50309999999999999</v>
      </c>
      <c r="G86" s="162">
        <f>+'[1]CONSUMO DOMESTICO VARIEDAD'!F191/10000</f>
        <v>0.40089999999999998</v>
      </c>
      <c r="H86" s="226">
        <f>+'[1]CONSUMO DOMESTICO VARIEDAD'!F203/10000</f>
        <v>0.43319999999999997</v>
      </c>
      <c r="I86" s="226">
        <f>+'[1]CONSUMO DOMESTICO VARIEDAD'!F212/10000</f>
        <v>0.23519999999999999</v>
      </c>
      <c r="J86" s="7">
        <f t="shared" ref="J86" si="188">+I86/H86-1</f>
        <v>-0.45706371191135731</v>
      </c>
      <c r="K86" s="2"/>
      <c r="L86" s="42" t="s">
        <v>5</v>
      </c>
      <c r="M86" s="6">
        <f>+SUM('[1]CONSUMO DOMESTICO VARIEDAD'!F120:F131)/10000</f>
        <v>4.4475949999999997</v>
      </c>
      <c r="N86" s="6">
        <f t="shared" ref="N86:S86" si="189">+SUM(C79:C86)+SUM(B87:B90)</f>
        <v>3.4657840000000002</v>
      </c>
      <c r="O86" s="6">
        <f t="shared" si="189"/>
        <v>4.1547020000000003</v>
      </c>
      <c r="P86" s="6">
        <f t="shared" si="189"/>
        <v>4.5721430000000005</v>
      </c>
      <c r="Q86" s="6">
        <f t="shared" si="189"/>
        <v>5.0947999999999993</v>
      </c>
      <c r="R86" s="6">
        <f t="shared" si="189"/>
        <v>4.2659000000000002</v>
      </c>
      <c r="S86" s="67">
        <f t="shared" si="189"/>
        <v>4.4931000000000001</v>
      </c>
      <c r="T86" s="37">
        <f t="shared" ref="T86" si="190">+SUM(I79:I86)+SUM(H87:H90)</f>
        <v>3.8260999999999998</v>
      </c>
      <c r="U86" s="78">
        <f t="shared" si="178"/>
        <v>-0.14844984531837713</v>
      </c>
      <c r="V86" s="7">
        <f t="shared" si="179"/>
        <v>-1.6343904495565886E-2</v>
      </c>
    </row>
    <row r="87" spans="1:22" x14ac:dyDescent="0.25">
      <c r="A87" s="42" t="s">
        <v>6</v>
      </c>
      <c r="B87" s="225">
        <f>+'[1]CONSUMO DOMESTICO VARIEDAD'!F132/10000</f>
        <v>0.43821899999999997</v>
      </c>
      <c r="C87" s="162">
        <f>+'[1]CONSUMO DOMESTICO VARIEDAD'!F144/10000</f>
        <v>0.54384100000000002</v>
      </c>
      <c r="D87" s="162">
        <f>+'[1]CONSUMO DOMESTICO VARIEDAD'!F156/10000</f>
        <v>0.40510400000000002</v>
      </c>
      <c r="E87" s="162">
        <f>+'[1]CONSUMO DOMESTICO VARIEDAD'!F168/10000</f>
        <v>0.51549999999999996</v>
      </c>
      <c r="F87" s="162">
        <f>+'[1]CONSUMO DOMESTICO VARIEDAD'!F180/10000</f>
        <v>0.49959999999999999</v>
      </c>
      <c r="G87" s="162">
        <f>+'[1]CONSUMO DOMESTICO VARIEDAD'!F192/10000</f>
        <v>0.91200000000000003</v>
      </c>
      <c r="H87" s="226">
        <f>+'[1]CONSUMO DOMESTICO VARIEDAD'!F204/10000</f>
        <v>0.41620000000000001</v>
      </c>
      <c r="I87" s="226">
        <f>+'[1]CONSUMO DOMESTICO VARIEDAD'!F213/10000</f>
        <v>0.5726</v>
      </c>
      <c r="J87" s="7">
        <f t="shared" ref="J87:J88" si="191">+I87/H87-1</f>
        <v>0.37578087457952902</v>
      </c>
      <c r="K87" s="2"/>
      <c r="L87" s="42" t="s">
        <v>6</v>
      </c>
      <c r="M87" s="6">
        <f>+SUM('[1]CONSUMO DOMESTICO VARIEDAD'!F121:F132)/10000</f>
        <v>4.38781</v>
      </c>
      <c r="N87" s="6">
        <f t="shared" ref="N87:S87" si="192">+SUM(C79:C87)+SUM(B88:B90)</f>
        <v>3.5714060000000001</v>
      </c>
      <c r="O87" s="6">
        <f t="shared" si="192"/>
        <v>4.0159650000000005</v>
      </c>
      <c r="P87" s="6">
        <f t="shared" si="192"/>
        <v>4.6825390000000002</v>
      </c>
      <c r="Q87" s="6">
        <f t="shared" si="192"/>
        <v>5.0789</v>
      </c>
      <c r="R87" s="6">
        <f t="shared" si="192"/>
        <v>4.6783000000000001</v>
      </c>
      <c r="S87" s="67">
        <f t="shared" si="192"/>
        <v>3.9972999999999996</v>
      </c>
      <c r="T87" s="37">
        <f t="shared" ref="T87" si="193">+SUM(I79:I87)+SUM(H88:H90)</f>
        <v>3.9824999999999995</v>
      </c>
      <c r="U87" s="78">
        <f t="shared" si="178"/>
        <v>-3.7024991869512025E-3</v>
      </c>
      <c r="V87" s="7">
        <f t="shared" si="179"/>
        <v>-1.6721812264254288E-3</v>
      </c>
    </row>
    <row r="88" spans="1:22" x14ac:dyDescent="0.25">
      <c r="A88" s="42" t="s">
        <v>7</v>
      </c>
      <c r="B88" s="225">
        <f>+'[1]CONSUMO DOMESTICO VARIEDAD'!F133/10000</f>
        <v>0.54069699999999998</v>
      </c>
      <c r="C88" s="162">
        <f>+'[1]CONSUMO DOMESTICO VARIEDAD'!F145/10000</f>
        <v>0.33940900000000002</v>
      </c>
      <c r="D88" s="162">
        <f>+'[1]CONSUMO DOMESTICO VARIEDAD'!F157/10000</f>
        <v>0.51419599999999999</v>
      </c>
      <c r="E88" s="162">
        <f>+'[1]CONSUMO DOMESTICO VARIEDAD'!F169/10000</f>
        <v>0.37580000000000002</v>
      </c>
      <c r="F88" s="162">
        <f>+'[1]CONSUMO DOMESTICO VARIEDAD'!F181/10000</f>
        <v>0.59850000000000003</v>
      </c>
      <c r="G88" s="162">
        <f>+'[1]CONSUMO DOMESTICO VARIEDAD'!F193/10000</f>
        <v>0.4405</v>
      </c>
      <c r="H88" s="226">
        <f>+'[1]CONSUMO DOMESTICO VARIEDAD'!F205/10000</f>
        <v>0.39979999999999999</v>
      </c>
      <c r="I88" s="226">
        <f>+'[1]CONSUMO DOMESTICO VARIEDAD'!F214/10000</f>
        <v>0.45079999999999998</v>
      </c>
      <c r="J88" s="7">
        <f t="shared" si="191"/>
        <v>0.12756378189094542</v>
      </c>
      <c r="K88" s="2"/>
      <c r="L88" s="42" t="s">
        <v>7</v>
      </c>
      <c r="M88" s="6">
        <f>+SUM('[1]CONSUMO DOMESTICO VARIEDAD'!F122:F133)/10000</f>
        <v>4.5251160000000006</v>
      </c>
      <c r="N88" s="6">
        <f t="shared" ref="N88:S88" si="194">+SUM(C79:C88)+SUM(B89:B90)</f>
        <v>3.3701179999999997</v>
      </c>
      <c r="O88" s="6">
        <f t="shared" si="194"/>
        <v>4.1907520000000007</v>
      </c>
      <c r="P88" s="6">
        <f t="shared" si="194"/>
        <v>4.544143</v>
      </c>
      <c r="Q88" s="6">
        <f t="shared" si="194"/>
        <v>5.3016000000000005</v>
      </c>
      <c r="R88" s="6">
        <f t="shared" si="194"/>
        <v>4.5202999999999998</v>
      </c>
      <c r="S88" s="67">
        <f t="shared" si="194"/>
        <v>3.9565999999999995</v>
      </c>
      <c r="T88" s="37">
        <f t="shared" ref="T88" si="195">+SUM(I79:I88)+SUM(H89:H90)</f>
        <v>4.0335000000000001</v>
      </c>
      <c r="U88" s="78">
        <f t="shared" si="178"/>
        <v>1.9435879290299996E-2</v>
      </c>
      <c r="V88" s="7">
        <f t="shared" si="179"/>
        <v>-7.6199612411514961E-3</v>
      </c>
    </row>
    <row r="89" spans="1:22" x14ac:dyDescent="0.25">
      <c r="A89" s="42" t="s">
        <v>8</v>
      </c>
      <c r="B89" s="225">
        <f>+'[1]CONSUMO DOMESTICO VARIEDAD'!F134/10000</f>
        <v>0.323158</v>
      </c>
      <c r="C89" s="162">
        <f>+'[1]CONSUMO DOMESTICO VARIEDAD'!F146/10000</f>
        <v>0.37310100000000002</v>
      </c>
      <c r="D89" s="162">
        <f>+'[1]CONSUMO DOMESTICO VARIEDAD'!F158/10000</f>
        <v>0.28944200000000003</v>
      </c>
      <c r="E89" s="162">
        <f>+'[1]CONSUMO DOMESTICO VARIEDAD'!F170/10000</f>
        <v>0.66879999999999995</v>
      </c>
      <c r="F89" s="162">
        <f>+'[1]CONSUMO DOMESTICO VARIEDAD'!F182/10000</f>
        <v>0.4108</v>
      </c>
      <c r="G89" s="162">
        <f>+'[1]CONSUMO DOMESTICO VARIEDAD'!F194/10000</f>
        <v>0.2109</v>
      </c>
      <c r="H89" s="226">
        <f>+'[1]CONSUMO DOMESTICO VARIEDAD'!F206/10000</f>
        <v>0.31769999999999998</v>
      </c>
      <c r="I89" s="226"/>
      <c r="J89" s="7"/>
      <c r="K89" s="2"/>
      <c r="L89" s="42" t="s">
        <v>8</v>
      </c>
      <c r="M89" s="6">
        <f>+SUM('[1]CONSUMO DOMESTICO VARIEDAD'!F123:F134)/10000</f>
        <v>4.3943300000000001</v>
      </c>
      <c r="N89" s="6">
        <f t="shared" ref="N89:S89" si="196">+SUM(C79:C89)+SUM(B90)</f>
        <v>3.420061</v>
      </c>
      <c r="O89" s="6">
        <f t="shared" si="196"/>
        <v>4.1070930000000008</v>
      </c>
      <c r="P89" s="6">
        <f t="shared" si="196"/>
        <v>4.9235009999999999</v>
      </c>
      <c r="Q89" s="6">
        <f t="shared" si="196"/>
        <v>5.0436000000000005</v>
      </c>
      <c r="R89" s="6">
        <f t="shared" si="196"/>
        <v>4.3204000000000002</v>
      </c>
      <c r="S89" s="67">
        <f t="shared" si="196"/>
        <v>4.0633999999999997</v>
      </c>
      <c r="T89" s="37"/>
      <c r="U89" s="78"/>
      <c r="V89" s="7"/>
    </row>
    <row r="90" spans="1:22" x14ac:dyDescent="0.25">
      <c r="A90" s="42" t="s">
        <v>9</v>
      </c>
      <c r="B90" s="225">
        <f>+'[1]CONSUMO DOMESTICO VARIEDAD'!F135/10000</f>
        <v>0.18796400000000002</v>
      </c>
      <c r="C90" s="162">
        <f>+'[1]CONSUMO DOMESTICO VARIEDAD'!F147/10000</f>
        <v>0.24319000000000002</v>
      </c>
      <c r="D90" s="162">
        <f>+'[1]CONSUMO DOMESTICO VARIEDAD'!F159/10000</f>
        <v>0.28270100000000004</v>
      </c>
      <c r="E90" s="162">
        <f>+'[1]CONSUMO DOMESTICO VARIEDAD'!F171/10000</f>
        <v>0.34179999999999999</v>
      </c>
      <c r="F90" s="162">
        <f>+'[1]CONSUMO DOMESTICO VARIEDAD'!F183/10000</f>
        <v>0.32479999999999998</v>
      </c>
      <c r="G90" s="162">
        <f>+'[1]CONSUMO DOMESTICO VARIEDAD'!F195/10000</f>
        <v>0.29010000000000002</v>
      </c>
      <c r="H90" s="226">
        <f>+'[1]CONSUMO DOMESTICO VARIEDAD'!F207/10000</f>
        <v>0.28139999999999998</v>
      </c>
      <c r="I90" s="226"/>
      <c r="J90" s="7"/>
      <c r="K90" s="2"/>
      <c r="L90" s="42" t="s">
        <v>9</v>
      </c>
      <c r="M90" s="6">
        <f>+SUM('[1]CONSUMO DOMESTICO VARIEDAD'!F124:F135)/10000</f>
        <v>4.3503350000000003</v>
      </c>
      <c r="N90" s="6">
        <f t="shared" ref="N90:S90" si="197">+SUM(C79:C90)</f>
        <v>3.4752869999999998</v>
      </c>
      <c r="O90" s="6">
        <f t="shared" si="197"/>
        <v>4.1466040000000008</v>
      </c>
      <c r="P90" s="6">
        <f t="shared" si="197"/>
        <v>4.9825999999999997</v>
      </c>
      <c r="Q90" s="6">
        <f t="shared" si="197"/>
        <v>5.0266000000000002</v>
      </c>
      <c r="R90" s="6">
        <f t="shared" si="197"/>
        <v>4.2857000000000003</v>
      </c>
      <c r="S90" s="67">
        <f t="shared" si="197"/>
        <v>4.0546999999999995</v>
      </c>
      <c r="T90" s="37"/>
      <c r="U90" s="78"/>
      <c r="V90" s="7"/>
    </row>
    <row r="91" spans="1:22" ht="25.5" x14ac:dyDescent="0.25">
      <c r="A91" s="53" t="s">
        <v>13</v>
      </c>
      <c r="B91" s="227">
        <f>SUM(B79:B90)</f>
        <v>4.3503350000000003</v>
      </c>
      <c r="C91" s="163">
        <f t="shared" ref="C91:G91" si="198">SUM(C79:C90)</f>
        <v>3.4752869999999998</v>
      </c>
      <c r="D91" s="163">
        <f t="shared" si="198"/>
        <v>4.1466040000000008</v>
      </c>
      <c r="E91" s="163">
        <f t="shared" si="198"/>
        <v>4.9825999999999997</v>
      </c>
      <c r="F91" s="163">
        <f t="shared" si="198"/>
        <v>5.0266000000000002</v>
      </c>
      <c r="G91" s="163">
        <f t="shared" si="198"/>
        <v>4.2857000000000003</v>
      </c>
      <c r="H91" s="228">
        <f t="shared" ref="H91" si="199">SUM(H79:H90)</f>
        <v>4.0546999999999995</v>
      </c>
      <c r="I91" s="228"/>
      <c r="J91" s="56"/>
      <c r="K91" s="3"/>
      <c r="L91" s="43" t="s">
        <v>14</v>
      </c>
      <c r="M91" s="46">
        <f t="shared" ref="M91" si="200">+AVERAGE(M79:M90)</f>
        <v>4.3782536666666667</v>
      </c>
      <c r="N91" s="46">
        <f>+AVERAGE(N79:N90)</f>
        <v>3.8237232500000005</v>
      </c>
      <c r="O91" s="46">
        <f t="shared" ref="O91:T91" si="201">+AVERAGE(O79:O90)</f>
        <v>3.8359260833333337</v>
      </c>
      <c r="P91" s="46">
        <f t="shared" si="201"/>
        <v>4.5684650000000007</v>
      </c>
      <c r="Q91" s="46">
        <f t="shared" si="201"/>
        <v>5.0632833333333327</v>
      </c>
      <c r="R91" s="46">
        <f t="shared" si="201"/>
        <v>4.4705833333333329</v>
      </c>
      <c r="S91" s="237">
        <f t="shared" si="201"/>
        <v>4.273625</v>
      </c>
      <c r="T91" s="203">
        <f t="shared" si="201"/>
        <v>4.2143299999999995</v>
      </c>
      <c r="U91" s="79">
        <f t="shared" ref="U91" si="202">+T91/S91-1</f>
        <v>-1.3874638041475484E-2</v>
      </c>
      <c r="V91" s="75">
        <f t="shared" ref="V91" si="203">+POWER(T91/O91,0.2)-1</f>
        <v>1.8994082454984351E-2</v>
      </c>
    </row>
    <row r="92" spans="1:22" ht="25.5" x14ac:dyDescent="0.25">
      <c r="A92" s="57" t="s">
        <v>15</v>
      </c>
      <c r="B92" s="201">
        <f t="shared" ref="B92:G92" si="204">+B91/B$163</f>
        <v>4.6199654219562089E-3</v>
      </c>
      <c r="C92" s="58">
        <f t="shared" si="204"/>
        <v>3.8938659029717549E-3</v>
      </c>
      <c r="D92" s="58">
        <f t="shared" si="204"/>
        <v>4.9387727829646932E-3</v>
      </c>
      <c r="E92" s="58">
        <f t="shared" si="204"/>
        <v>5.628407405604211E-3</v>
      </c>
      <c r="F92" s="58">
        <f t="shared" si="204"/>
        <v>5.3306281097363229E-3</v>
      </c>
      <c r="G92" s="58">
        <f t="shared" si="204"/>
        <v>5.1136183303237314E-3</v>
      </c>
      <c r="H92" s="195">
        <f t="shared" ref="H92" si="205">+H91/H$163</f>
        <v>4.8998993120056523E-3</v>
      </c>
      <c r="I92" s="195"/>
      <c r="J92" s="59"/>
      <c r="K92" s="3"/>
      <c r="L92" s="44" t="s">
        <v>15</v>
      </c>
      <c r="M92" s="252">
        <f t="shared" ref="M92:T92" si="206">+M91/M$163</f>
        <v>4.4492743742560095E-3</v>
      </c>
      <c r="N92" s="252">
        <f t="shared" si="206"/>
        <v>4.191757535610457E-3</v>
      </c>
      <c r="O92" s="252">
        <f t="shared" si="206"/>
        <v>4.4076943210448619E-3</v>
      </c>
      <c r="P92" s="252">
        <f t="shared" si="206"/>
        <v>5.3456946049200904E-3</v>
      </c>
      <c r="Q92" s="252">
        <f t="shared" si="206"/>
        <v>5.5117482950196219E-3</v>
      </c>
      <c r="R92" s="252">
        <f t="shared" si="206"/>
        <v>5.0594452515908099E-3</v>
      </c>
      <c r="S92" s="253">
        <f t="shared" si="206"/>
        <v>5.0726661766655216E-3</v>
      </c>
      <c r="T92" s="254">
        <f t="shared" si="206"/>
        <v>5.2496748016344456E-3</v>
      </c>
      <c r="U92" s="255"/>
      <c r="V92" s="76"/>
    </row>
    <row r="93" spans="1:22" ht="26.25" thickBot="1" x14ac:dyDescent="0.3">
      <c r="A93" s="60" t="s">
        <v>12</v>
      </c>
      <c r="B93" s="202"/>
      <c r="C93" s="62">
        <f>+C91/B91-1</f>
        <v>-0.2011449692954681</v>
      </c>
      <c r="D93" s="62">
        <f t="shared" ref="D93:H93" si="207">+D91/C91-1</f>
        <v>0.19316879440460633</v>
      </c>
      <c r="E93" s="62">
        <f t="shared" si="207"/>
        <v>0.20160979924776967</v>
      </c>
      <c r="F93" s="62">
        <f t="shared" si="207"/>
        <v>8.8307309436841397E-3</v>
      </c>
      <c r="G93" s="62">
        <f t="shared" si="207"/>
        <v>-0.14739585405641986</v>
      </c>
      <c r="H93" s="196">
        <f t="shared" si="207"/>
        <v>-5.390017966726568E-2</v>
      </c>
      <c r="I93" s="196"/>
      <c r="J93" s="63"/>
      <c r="K93" s="2"/>
      <c r="L93" s="45" t="s">
        <v>12</v>
      </c>
      <c r="M93" s="49"/>
      <c r="N93" s="50">
        <f>+N91/M91-1</f>
        <v>-0.12665561634505562</v>
      </c>
      <c r="O93" s="50">
        <f t="shared" ref="O93" si="208">+O91/N91-1</f>
        <v>3.1913484673173897E-3</v>
      </c>
      <c r="P93" s="50">
        <f t="shared" ref="P93" si="209">+P91/O91-1</f>
        <v>0.19096794379054005</v>
      </c>
      <c r="Q93" s="50">
        <f t="shared" ref="Q93" si="210">+Q91/P91-1</f>
        <v>0.10831172687835666</v>
      </c>
      <c r="R93" s="50">
        <f t="shared" ref="R93" si="211">+R91/Q91-1</f>
        <v>-0.11705843046508024</v>
      </c>
      <c r="S93" s="196">
        <f t="shared" ref="S93" si="212">+S91/R91-1</f>
        <v>-4.4056517605830625E-2</v>
      </c>
      <c r="T93" s="192">
        <f t="shared" ref="T93" si="213">+T91/S91-1</f>
        <v>-1.3874638041475484E-2</v>
      </c>
      <c r="U93" s="73"/>
      <c r="V93" s="52"/>
    </row>
    <row r="94" spans="1:22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2" ht="15.75" thickBot="1" x14ac:dyDescent="0.3">
      <c r="A95" s="274" t="s">
        <v>267</v>
      </c>
      <c r="B95" s="275"/>
      <c r="C95" s="275"/>
      <c r="D95" s="275"/>
      <c r="E95" s="275"/>
      <c r="F95" s="275"/>
      <c r="G95" s="275"/>
      <c r="H95" s="275"/>
      <c r="I95" s="275"/>
      <c r="J95" s="276"/>
      <c r="K95" s="2"/>
      <c r="L95" s="274" t="s">
        <v>268</v>
      </c>
      <c r="M95" s="275"/>
      <c r="N95" s="275"/>
      <c r="O95" s="275"/>
      <c r="P95" s="275"/>
      <c r="Q95" s="275"/>
      <c r="R95" s="275"/>
      <c r="S95" s="275"/>
      <c r="T95" s="275"/>
      <c r="U95" s="275"/>
      <c r="V95" s="276"/>
    </row>
    <row r="96" spans="1:22" ht="38.25" x14ac:dyDescent="0.25">
      <c r="A96" s="38"/>
      <c r="B96" s="197">
        <v>2016</v>
      </c>
      <c r="C96" s="39">
        <f>+B96+1</f>
        <v>2017</v>
      </c>
      <c r="D96" s="39">
        <f t="shared" ref="D96:G96" si="214">+C96+1</f>
        <v>2018</v>
      </c>
      <c r="E96" s="39">
        <f t="shared" si="214"/>
        <v>2019</v>
      </c>
      <c r="F96" s="39">
        <f t="shared" si="214"/>
        <v>2020</v>
      </c>
      <c r="G96" s="39">
        <f t="shared" si="214"/>
        <v>2021</v>
      </c>
      <c r="H96" s="198">
        <f>+H78</f>
        <v>2022</v>
      </c>
      <c r="I96" s="40">
        <v>2023</v>
      </c>
      <c r="J96" s="41" t="s">
        <v>16</v>
      </c>
      <c r="K96" s="2"/>
      <c r="L96" s="65"/>
      <c r="M96" s="64">
        <v>2016</v>
      </c>
      <c r="N96" s="64">
        <f>+M96+1</f>
        <v>2017</v>
      </c>
      <c r="O96" s="64">
        <f t="shared" ref="O96" si="215">+N96+1</f>
        <v>2018</v>
      </c>
      <c r="P96" s="64">
        <f t="shared" ref="P96" si="216">+O96+1</f>
        <v>2019</v>
      </c>
      <c r="Q96" s="64">
        <f t="shared" ref="Q96" si="217">+P96+1</f>
        <v>2020</v>
      </c>
      <c r="R96" s="64">
        <f t="shared" ref="R96" si="218">+Q96+1</f>
        <v>2021</v>
      </c>
      <c r="S96" s="198">
        <v>2022</v>
      </c>
      <c r="T96" s="40">
        <v>2023</v>
      </c>
      <c r="U96" s="77" t="s">
        <v>16</v>
      </c>
      <c r="V96" s="74" t="s">
        <v>21</v>
      </c>
    </row>
    <row r="97" spans="1:22" x14ac:dyDescent="0.25">
      <c r="A97" s="42" t="s">
        <v>10</v>
      </c>
      <c r="B97" s="225">
        <f>+'[1]CONSUMO DOMESTICO VARIEDAD'!G124/10000</f>
        <v>0.62429499999999993</v>
      </c>
      <c r="C97" s="162">
        <f>+'[1]CONSUMO DOMESTICO VARIEDAD'!G136/10000</f>
        <v>0.271507</v>
      </c>
      <c r="D97" s="162">
        <f>+'[1]CONSUMO DOMESTICO VARIEDAD'!G148/10000</f>
        <v>0.52165099999999998</v>
      </c>
      <c r="E97" s="162">
        <f>+'[1]CONSUMO DOMESTICO VARIEDAD'!G160/10000</f>
        <v>0.64049999999999996</v>
      </c>
      <c r="F97" s="162">
        <f>+'[1]CONSUMO DOMESTICO VARIEDAD'!G172/10000</f>
        <v>0.43049999999999999</v>
      </c>
      <c r="G97" s="162">
        <f>+'[1]CONSUMO DOMESTICO VARIEDAD'!G184/10000</f>
        <v>0.68679999999999997</v>
      </c>
      <c r="H97" s="226">
        <f>+'[1]CONSUMO DOMESTICO VARIEDAD'!G196/10000</f>
        <v>0.39829999999999999</v>
      </c>
      <c r="I97" s="226">
        <f>+'[1]CONSUMO DOMESTICO VARIEDAD'!G205/10000</f>
        <v>0.92589999999999995</v>
      </c>
      <c r="J97" s="7">
        <f>+I97/H97-1</f>
        <v>1.324629676123525</v>
      </c>
      <c r="K97" s="2"/>
      <c r="L97" s="42" t="s">
        <v>10</v>
      </c>
      <c r="M97" s="6">
        <f>+SUM('[1]CONSUMO DOMESTICO VARIEDAD'!G113:G124)/10000</f>
        <v>9.5213800000000006</v>
      </c>
      <c r="N97" s="6">
        <f>+SUM(C97)+SUM(B98:B108)</f>
        <v>8.6192809999999991</v>
      </c>
      <c r="O97" s="6">
        <f>+SUM(D97)+SUM(C98:C108)</f>
        <v>7.8697879999999998</v>
      </c>
      <c r="P97" s="6">
        <f>+SUM(E97)+SUM(D98:D108)</f>
        <v>7.4918190000000005</v>
      </c>
      <c r="Q97" s="6">
        <f t="shared" ref="Q97" si="219">+SUM(F97)+SUM(E98:E108)</f>
        <v>8.9390000000000001</v>
      </c>
      <c r="R97" s="6">
        <f>+SUM(G97)+SUM(F98:F108)</f>
        <v>11.208999999999998</v>
      </c>
      <c r="S97" s="67">
        <f>+SUM(H97)+SUM(G98:G108)</f>
        <v>9.7123000000000008</v>
      </c>
      <c r="T97" s="37">
        <f>+SUM(I97)+SUM(H98:H108)</f>
        <v>11.0328</v>
      </c>
      <c r="U97" s="78">
        <f>+T97/S97-1</f>
        <v>0.13596161568320575</v>
      </c>
      <c r="V97" s="7">
        <f>+POWER(T97/O97,0.2)-1</f>
        <v>6.9903337887279759E-2</v>
      </c>
    </row>
    <row r="98" spans="1:22" x14ac:dyDescent="0.25">
      <c r="A98" s="42" t="s">
        <v>11</v>
      </c>
      <c r="B98" s="225">
        <f>+'[1]CONSUMO DOMESTICO VARIEDAD'!G125/10000</f>
        <v>0.416987</v>
      </c>
      <c r="C98" s="162">
        <f>+'[1]CONSUMO DOMESTICO VARIEDAD'!G137/10000</f>
        <v>0.42709899999999995</v>
      </c>
      <c r="D98" s="162">
        <f>+'[1]CONSUMO DOMESTICO VARIEDAD'!G149/10000</f>
        <v>0.54017999999999999</v>
      </c>
      <c r="E98" s="162">
        <f>+'[1]CONSUMO DOMESTICO VARIEDAD'!G161/10000</f>
        <v>0.55010000000000003</v>
      </c>
      <c r="F98" s="162">
        <f>+'[1]CONSUMO DOMESTICO VARIEDAD'!G173/10000</f>
        <v>0.50719999999999998</v>
      </c>
      <c r="G98" s="162">
        <f>+'[1]CONSUMO DOMESTICO VARIEDAD'!G185/10000</f>
        <v>0.42480000000000001</v>
      </c>
      <c r="H98" s="226">
        <f>+'[1]CONSUMO DOMESTICO VARIEDAD'!G197/10000</f>
        <v>0.54610000000000003</v>
      </c>
      <c r="I98" s="226">
        <f>+'[1]CONSUMO DOMESTICO VARIEDAD'!G206/10000</f>
        <v>1.1967000000000001</v>
      </c>
      <c r="J98" s="7">
        <f>+I98/H98-1</f>
        <v>1.1913568943416957</v>
      </c>
      <c r="K98" s="2"/>
      <c r="L98" s="42" t="s">
        <v>11</v>
      </c>
      <c r="M98" s="6">
        <f>+SUM('[1]CONSUMO DOMESTICO VARIEDAD'!G114:G125)/10000</f>
        <v>9.2914569999999994</v>
      </c>
      <c r="N98" s="6">
        <f>+SUM(C97:C98)+SUM(B99:B108)</f>
        <v>8.6293929999999985</v>
      </c>
      <c r="O98" s="6">
        <f>+SUM(D97:D98)+SUM(C99:C108)</f>
        <v>7.9828689999999991</v>
      </c>
      <c r="P98" s="6">
        <f>+SUM(E97:E98)+SUM(D99:D108)</f>
        <v>7.5017389999999988</v>
      </c>
      <c r="Q98" s="6">
        <f t="shared" ref="Q98" si="220">+SUM(F97:F98)+SUM(E99:E108)</f>
        <v>8.8960999999999988</v>
      </c>
      <c r="R98" s="6">
        <f>+SUM(G97:G98)+SUM(F99:F108)</f>
        <v>11.126599999999998</v>
      </c>
      <c r="S98" s="67">
        <f>+SUM(H97:H98)+SUM(G99:G108)</f>
        <v>9.8335999999999988</v>
      </c>
      <c r="T98" s="37">
        <f>+SUM(I97:I98)+SUM(H99:H108)</f>
        <v>11.683399999999999</v>
      </c>
      <c r="U98" s="78">
        <f t="shared" ref="U98:U106" si="221">+T98/S98-1</f>
        <v>0.18811015294500488</v>
      </c>
      <c r="V98" s="7">
        <f t="shared" ref="V98:V106" si="222">+POWER(T98/O98,0.2)-1</f>
        <v>7.9150580401137871E-2</v>
      </c>
    </row>
    <row r="99" spans="1:22" x14ac:dyDescent="0.25">
      <c r="A99" s="42" t="s">
        <v>0</v>
      </c>
      <c r="B99" s="225">
        <f>+'[1]CONSUMO DOMESTICO VARIEDAD'!G126/10000</f>
        <v>0.68434099999999998</v>
      </c>
      <c r="C99" s="162">
        <f>+'[1]CONSUMO DOMESTICO VARIEDAD'!G138/10000</f>
        <v>0.54632499999999995</v>
      </c>
      <c r="D99" s="162">
        <f>+'[1]CONSUMO DOMESTICO VARIEDAD'!G150/10000</f>
        <v>0.63885999999999998</v>
      </c>
      <c r="E99" s="162">
        <f>+'[1]CONSUMO DOMESTICO VARIEDAD'!G162/10000</f>
        <v>0.61240000000000006</v>
      </c>
      <c r="F99" s="162">
        <f>+'[1]CONSUMO DOMESTICO VARIEDAD'!G174/10000</f>
        <v>0.88439999999999996</v>
      </c>
      <c r="G99" s="162">
        <f>+'[1]CONSUMO DOMESTICO VARIEDAD'!G186/10000</f>
        <v>1.1884999999999999</v>
      </c>
      <c r="H99" s="226">
        <f>+'[1]CONSUMO DOMESTICO VARIEDAD'!G198/10000</f>
        <v>0.98709999999999998</v>
      </c>
      <c r="I99" s="226">
        <f>+'[1]CONSUMO DOMESTICO VARIEDAD'!G207/10000</f>
        <v>0.90559999999999996</v>
      </c>
      <c r="J99" s="7">
        <f>+I99/H99-1</f>
        <v>-8.2565089656569723E-2</v>
      </c>
      <c r="K99" s="2"/>
      <c r="L99" s="42" t="s">
        <v>0</v>
      </c>
      <c r="M99" s="6">
        <f>+SUM('[1]CONSUMO DOMESTICO VARIEDAD'!G115:G126)/10000</f>
        <v>9.1654110000000006</v>
      </c>
      <c r="N99" s="6">
        <f>+SUM(C97:C99)+SUM(B100:B108)</f>
        <v>8.4913769999999982</v>
      </c>
      <c r="O99" s="6">
        <f>+SUM(D97:D99)+SUM(C100:C108)</f>
        <v>8.0754039999999989</v>
      </c>
      <c r="P99" s="6">
        <f>+SUM(E97:E99)+SUM(D100:D108)</f>
        <v>7.4752789999999996</v>
      </c>
      <c r="Q99" s="6">
        <f t="shared" ref="Q99" si="223">+SUM(F97:F99)+SUM(E100:E108)</f>
        <v>9.168099999999999</v>
      </c>
      <c r="R99" s="6">
        <f>+SUM(G97:G99)+SUM(F100:F108)</f>
        <v>11.430699999999998</v>
      </c>
      <c r="S99" s="67">
        <f>+SUM(H97:H99)+SUM(G100:G108)</f>
        <v>9.6321999999999992</v>
      </c>
      <c r="T99" s="37">
        <f>+SUM(I97:I99)+SUM(H100:H108)</f>
        <v>11.601900000000001</v>
      </c>
      <c r="U99" s="78">
        <f t="shared" si="221"/>
        <v>0.20449118581424819</v>
      </c>
      <c r="V99" s="7">
        <f t="shared" si="222"/>
        <v>7.5159686143064341E-2</v>
      </c>
    </row>
    <row r="100" spans="1:22" x14ac:dyDescent="0.25">
      <c r="A100" s="42" t="s">
        <v>1</v>
      </c>
      <c r="B100" s="225">
        <f>+'[1]CONSUMO DOMESTICO VARIEDAD'!G127/10000</f>
        <v>0.85451100000000002</v>
      </c>
      <c r="C100" s="162">
        <f>+'[1]CONSUMO DOMESTICO VARIEDAD'!G139/10000</f>
        <v>0.63867499999999999</v>
      </c>
      <c r="D100" s="162">
        <f>+'[1]CONSUMO DOMESTICO VARIEDAD'!G151/10000</f>
        <v>0.62250099999999997</v>
      </c>
      <c r="E100" s="162">
        <f>+'[1]CONSUMO DOMESTICO VARIEDAD'!G163/10000</f>
        <v>0.8478</v>
      </c>
      <c r="F100" s="162">
        <f>+'[1]CONSUMO DOMESTICO VARIEDAD'!G175/10000</f>
        <v>0.69289999999999996</v>
      </c>
      <c r="G100" s="162">
        <f>+'[1]CONSUMO DOMESTICO VARIEDAD'!G187/10000</f>
        <v>1.2191000000000001</v>
      </c>
      <c r="H100" s="226">
        <f>+'[1]CONSUMO DOMESTICO VARIEDAD'!G199/10000</f>
        <v>0.50090000000000001</v>
      </c>
      <c r="I100" s="226">
        <f>+'[1]CONSUMO DOMESTICO VARIEDAD'!G208/10000</f>
        <v>0.47020000000000001</v>
      </c>
      <c r="J100" s="7">
        <f t="shared" ref="J100:J101" si="224">+I100/H100-1</f>
        <v>-6.1289678578558604E-2</v>
      </c>
      <c r="K100" s="2"/>
      <c r="L100" s="42" t="s">
        <v>1</v>
      </c>
      <c r="M100" s="6">
        <f>+SUM('[1]CONSUMO DOMESTICO VARIEDAD'!G116:G127)/10000</f>
        <v>9.4692759999999971</v>
      </c>
      <c r="N100" s="6">
        <f>+SUM(C97:C100)+SUM(B101:B108)</f>
        <v>8.2755409999999987</v>
      </c>
      <c r="O100" s="6">
        <f>+SUM(D97:D100)+SUM(C101:C108)</f>
        <v>8.0592299999999994</v>
      </c>
      <c r="P100" s="6">
        <f>+SUM(E97:E100)+SUM(D101:D108)</f>
        <v>7.7005780000000001</v>
      </c>
      <c r="Q100" s="6">
        <f t="shared" ref="Q100" si="225">+SUM(F97:F100)+SUM(E101:E108)</f>
        <v>9.0131999999999977</v>
      </c>
      <c r="R100" s="6">
        <f>+SUM(G97:G100)+SUM(F101:F108)</f>
        <v>11.956899999999999</v>
      </c>
      <c r="S100" s="67">
        <f>+SUM(H97:H100)+SUM(G101:G108)</f>
        <v>8.9139999999999997</v>
      </c>
      <c r="T100" s="37">
        <f>+SUM(I97:I100)+SUM(H101:H108)</f>
        <v>11.571199999999999</v>
      </c>
      <c r="U100" s="78">
        <f t="shared" si="221"/>
        <v>0.29809288759255104</v>
      </c>
      <c r="V100" s="7">
        <f t="shared" si="222"/>
        <v>7.5021054292158995E-2</v>
      </c>
    </row>
    <row r="101" spans="1:22" x14ac:dyDescent="0.25">
      <c r="A101" s="42" t="s">
        <v>2</v>
      </c>
      <c r="B101" s="225">
        <f>+'[1]CONSUMO DOMESTICO VARIEDAD'!G128/10000</f>
        <v>0.56662999999999997</v>
      </c>
      <c r="C101" s="162">
        <f>+'[1]CONSUMO DOMESTICO VARIEDAD'!G140/10000</f>
        <v>0.52977799999999997</v>
      </c>
      <c r="D101" s="162">
        <f>+'[1]CONSUMO DOMESTICO VARIEDAD'!G152/10000</f>
        <v>0.37393200000000004</v>
      </c>
      <c r="E101" s="162">
        <f>+'[1]CONSUMO DOMESTICO VARIEDAD'!G164/10000</f>
        <v>0.97819999999999996</v>
      </c>
      <c r="F101" s="162">
        <f>+'[1]CONSUMO DOMESTICO VARIEDAD'!G176/10000</f>
        <v>0.77610000000000001</v>
      </c>
      <c r="G101" s="162">
        <f>+'[1]CONSUMO DOMESTICO VARIEDAD'!G188/10000</f>
        <v>1.0197000000000001</v>
      </c>
      <c r="H101" s="226">
        <f>+'[1]CONSUMO DOMESTICO VARIEDAD'!G200/10000</f>
        <v>0.73060000000000003</v>
      </c>
      <c r="I101" s="226">
        <f>+'[1]CONSUMO DOMESTICO VARIEDAD'!G209/10000</f>
        <v>0.50109999999999999</v>
      </c>
      <c r="J101" s="7">
        <f t="shared" si="224"/>
        <v>-0.31412537640295657</v>
      </c>
      <c r="K101" s="2"/>
      <c r="L101" s="42" t="s">
        <v>2</v>
      </c>
      <c r="M101" s="6">
        <f>+SUM('[1]CONSUMO DOMESTICO VARIEDAD'!G117:G128)/10000</f>
        <v>9.500255000000001</v>
      </c>
      <c r="N101" s="6">
        <f>+SUM(C97:C101)+SUM(B102:B108)</f>
        <v>8.2386890000000008</v>
      </c>
      <c r="O101" s="6">
        <f>+SUM(D97:D101)+SUM(C102:C108)</f>
        <v>7.903384</v>
      </c>
      <c r="P101" s="6">
        <f>+SUM(E97:E101)+SUM(D102:D108)</f>
        <v>8.3048459999999995</v>
      </c>
      <c r="Q101" s="6">
        <f t="shared" ref="Q101" si="226">+SUM(F97:F101)+SUM(E102:E108)</f>
        <v>8.8110999999999997</v>
      </c>
      <c r="R101" s="6">
        <f>+SUM(G97:G101)+SUM(F102:F108)</f>
        <v>12.2005</v>
      </c>
      <c r="S101" s="67">
        <f>+SUM(H97:H101)+SUM(G102:G108)</f>
        <v>8.6249000000000002</v>
      </c>
      <c r="T101" s="37">
        <f>+SUM(I97:I101)+SUM(H102:H108)</f>
        <v>11.341699999999999</v>
      </c>
      <c r="U101" s="78">
        <f t="shared" si="221"/>
        <v>0.31499495646326325</v>
      </c>
      <c r="V101" s="7">
        <f t="shared" si="222"/>
        <v>7.4912255372452607E-2</v>
      </c>
    </row>
    <row r="102" spans="1:22" x14ac:dyDescent="0.25">
      <c r="A102" s="42" t="s">
        <v>3</v>
      </c>
      <c r="B102" s="225">
        <f>+'[1]CONSUMO DOMESTICO VARIEDAD'!G129/10000</f>
        <v>0.82353899999999991</v>
      </c>
      <c r="C102" s="162">
        <f>+'[1]CONSUMO DOMESTICO VARIEDAD'!G141/10000</f>
        <v>0.63197099999999995</v>
      </c>
      <c r="D102" s="162">
        <f>+'[1]CONSUMO DOMESTICO VARIEDAD'!G153/10000</f>
        <v>0.58799799999999991</v>
      </c>
      <c r="E102" s="162">
        <f>+'[1]CONSUMO DOMESTICO VARIEDAD'!G165/10000</f>
        <v>0.55530000000000002</v>
      </c>
      <c r="F102" s="162">
        <f>+'[1]CONSUMO DOMESTICO VARIEDAD'!G177/10000</f>
        <v>0.81140000000000001</v>
      </c>
      <c r="G102" s="162">
        <f>+'[1]CONSUMO DOMESTICO VARIEDAD'!G189/10000</f>
        <v>0.6643</v>
      </c>
      <c r="H102" s="226">
        <f>+'[1]CONSUMO DOMESTICO VARIEDAD'!G201/10000</f>
        <v>0.82030000000000003</v>
      </c>
      <c r="I102" s="226">
        <f>+'[1]CONSUMO DOMESTICO VARIEDAD'!G210/10000</f>
        <v>0.74439999999999995</v>
      </c>
      <c r="J102" s="7">
        <f t="shared" ref="J102" si="227">+I102/H102-1</f>
        <v>-9.2527124222845369E-2</v>
      </c>
      <c r="K102" s="2"/>
      <c r="L102" s="42" t="s">
        <v>3</v>
      </c>
      <c r="M102" s="6">
        <f>+SUM('[1]CONSUMO DOMESTICO VARIEDAD'!G118:G129)/10000</f>
        <v>9.2500970000000002</v>
      </c>
      <c r="N102" s="6">
        <f>+SUM(C97:C102)+SUM(B103:B108)</f>
        <v>8.0471210000000006</v>
      </c>
      <c r="O102" s="6">
        <f>+SUM(D97:D102)+SUM(C103:C108)</f>
        <v>7.8594109999999997</v>
      </c>
      <c r="P102" s="6">
        <f>+SUM(E97:E102)+SUM(D103:D108)</f>
        <v>8.2721479999999978</v>
      </c>
      <c r="Q102" s="6">
        <f t="shared" ref="Q102" si="228">+SUM(F97:F102)+SUM(E103:E108)</f>
        <v>9.0671999999999997</v>
      </c>
      <c r="R102" s="6">
        <f>+SUM(G97:G102)+SUM(F103:F108)</f>
        <v>12.0534</v>
      </c>
      <c r="S102" s="67">
        <f>+SUM(H97:H102)+SUM(G103:G108)</f>
        <v>8.780899999999999</v>
      </c>
      <c r="T102" s="37">
        <f>+SUM(I97:I102)+SUM(H103:H108)</f>
        <v>11.265799999999999</v>
      </c>
      <c r="U102" s="78">
        <f t="shared" si="221"/>
        <v>0.2829892152285074</v>
      </c>
      <c r="V102" s="7">
        <f t="shared" si="222"/>
        <v>7.4668222926417949E-2</v>
      </c>
    </row>
    <row r="103" spans="1:22" x14ac:dyDescent="0.25">
      <c r="A103" s="42" t="s">
        <v>4</v>
      </c>
      <c r="B103" s="225">
        <f>+'[1]CONSUMO DOMESTICO VARIEDAD'!G130/10000</f>
        <v>0.90385899999999997</v>
      </c>
      <c r="C103" s="162">
        <f>+'[1]CONSUMO DOMESTICO VARIEDAD'!G142/10000</f>
        <v>0.63924499999999995</v>
      </c>
      <c r="D103" s="162">
        <f>+'[1]CONSUMO DOMESTICO VARIEDAD'!G154/10000</f>
        <v>0.623834</v>
      </c>
      <c r="E103" s="162">
        <f>+'[1]CONSUMO DOMESTICO VARIEDAD'!G166/10000</f>
        <v>0.84750000000000003</v>
      </c>
      <c r="F103" s="162">
        <f>+'[1]CONSUMO DOMESTICO VARIEDAD'!G178/10000</f>
        <v>0.88690000000000002</v>
      </c>
      <c r="G103" s="162">
        <f>+'[1]CONSUMO DOMESTICO VARIEDAD'!G190/10000</f>
        <v>1.0206999999999999</v>
      </c>
      <c r="H103" s="226">
        <f>+'[1]CONSUMO DOMESTICO VARIEDAD'!G202/10000</f>
        <v>1.0709</v>
      </c>
      <c r="I103" s="226">
        <f>+'[1]CONSUMO DOMESTICO VARIEDAD'!G211/10000</f>
        <v>0.56940000000000002</v>
      </c>
      <c r="J103" s="7">
        <f t="shared" ref="J103" si="229">+I103/H103-1</f>
        <v>-0.46829769352880746</v>
      </c>
      <c r="K103" s="2"/>
      <c r="L103" s="42" t="s">
        <v>4</v>
      </c>
      <c r="M103" s="6">
        <f>+SUM('[1]CONSUMO DOMESTICO VARIEDAD'!G119:G130)/10000</f>
        <v>9.26403</v>
      </c>
      <c r="N103" s="6">
        <f>+SUM(C97:C103)+SUM(B104:B108)</f>
        <v>7.7825069999999998</v>
      </c>
      <c r="O103" s="6">
        <f>+SUM(D97:D103)+SUM(C104:C108)</f>
        <v>7.8439999999999994</v>
      </c>
      <c r="P103" s="6">
        <f>+SUM(E97:E103)+SUM(D104:D108)</f>
        <v>8.4958139999999993</v>
      </c>
      <c r="Q103" s="6">
        <f t="shared" ref="Q103" si="230">+SUM(F97:F103)+SUM(E104:E108)</f>
        <v>9.1066000000000003</v>
      </c>
      <c r="R103" s="6">
        <f>+SUM(G97:G103)+SUM(F104:F108)</f>
        <v>12.187200000000001</v>
      </c>
      <c r="S103" s="67">
        <f>+SUM(H97:H103)+SUM(G104:G108)</f>
        <v>8.8310999999999993</v>
      </c>
      <c r="T103" s="37">
        <f>+SUM(I97:I103)+SUM(H104:H108)</f>
        <v>10.764299999999999</v>
      </c>
      <c r="U103" s="78">
        <f t="shared" si="221"/>
        <v>0.21890817678431906</v>
      </c>
      <c r="V103" s="7">
        <f t="shared" si="222"/>
        <v>6.5343453758860637E-2</v>
      </c>
    </row>
    <row r="104" spans="1:22" x14ac:dyDescent="0.25">
      <c r="A104" s="42" t="s">
        <v>5</v>
      </c>
      <c r="B104" s="225">
        <f>+'[1]CONSUMO DOMESTICO VARIEDAD'!G131/10000</f>
        <v>1.0651760000000001</v>
      </c>
      <c r="C104" s="162">
        <f>+'[1]CONSUMO DOMESTICO VARIEDAD'!G143/10000</f>
        <v>0.64696999999999993</v>
      </c>
      <c r="D104" s="162">
        <f>+'[1]CONSUMO DOMESTICO VARIEDAD'!G155/10000</f>
        <v>0.75431899999999996</v>
      </c>
      <c r="E104" s="162">
        <f>+'[1]CONSUMO DOMESTICO VARIEDAD'!G167/10000</f>
        <v>0.92779999999999996</v>
      </c>
      <c r="F104" s="162">
        <f>+'[1]CONSUMO DOMESTICO VARIEDAD'!G179/10000</f>
        <v>1.2730999999999999</v>
      </c>
      <c r="G104" s="162">
        <f>+'[1]CONSUMO DOMESTICO VARIEDAD'!G191/10000</f>
        <v>1.1463000000000001</v>
      </c>
      <c r="H104" s="226">
        <f>+'[1]CONSUMO DOMESTICO VARIEDAD'!G203/10000</f>
        <v>0.66559999999999997</v>
      </c>
      <c r="I104" s="226">
        <f>+'[1]CONSUMO DOMESTICO VARIEDAD'!G212/10000</f>
        <v>0.69930000000000003</v>
      </c>
      <c r="J104" s="7">
        <f t="shared" ref="J104" si="231">+I104/H104-1</f>
        <v>5.0631009615384803E-2</v>
      </c>
      <c r="K104" s="2"/>
      <c r="L104" s="42" t="s">
        <v>5</v>
      </c>
      <c r="M104" s="6">
        <f>+SUM('[1]CONSUMO DOMESTICO VARIEDAD'!G120:G131)/10000</f>
        <v>9.4653759999999991</v>
      </c>
      <c r="N104" s="6">
        <f t="shared" ref="N104:S104" si="232">+SUM(C97:C104)+SUM(B105:B108)</f>
        <v>7.3643009999999993</v>
      </c>
      <c r="O104" s="6">
        <f t="shared" si="232"/>
        <v>7.9513489999999996</v>
      </c>
      <c r="P104" s="6">
        <f t="shared" si="232"/>
        <v>8.669295</v>
      </c>
      <c r="Q104" s="6">
        <f t="shared" si="232"/>
        <v>9.4518999999999984</v>
      </c>
      <c r="R104" s="6">
        <f t="shared" si="232"/>
        <v>12.0604</v>
      </c>
      <c r="S104" s="67">
        <f t="shared" si="232"/>
        <v>8.3503999999999987</v>
      </c>
      <c r="T104" s="37">
        <f t="shared" ref="T104" si="233">+SUM(I97:I104)+SUM(H105:H108)</f>
        <v>10.798</v>
      </c>
      <c r="U104" s="78">
        <f t="shared" si="221"/>
        <v>0.29311170722360624</v>
      </c>
      <c r="V104" s="7">
        <f t="shared" si="222"/>
        <v>6.311562564965878E-2</v>
      </c>
    </row>
    <row r="105" spans="1:22" x14ac:dyDescent="0.25">
      <c r="A105" s="42" t="s">
        <v>6</v>
      </c>
      <c r="B105" s="225">
        <f>+'[1]CONSUMO DOMESTICO VARIEDAD'!G132/10000</f>
        <v>0.91070799999999996</v>
      </c>
      <c r="C105" s="162">
        <f>+'[1]CONSUMO DOMESTICO VARIEDAD'!G144/10000</f>
        <v>0.70501000000000003</v>
      </c>
      <c r="D105" s="162">
        <f>+'[1]CONSUMO DOMESTICO VARIEDAD'!G156/10000</f>
        <v>0.516675</v>
      </c>
      <c r="E105" s="162">
        <f>+'[1]CONSUMO DOMESTICO VARIEDAD'!G168/10000</f>
        <v>0.98199999999999998</v>
      </c>
      <c r="F105" s="162">
        <f>+'[1]CONSUMO DOMESTICO VARIEDAD'!G180/10000</f>
        <v>1.04</v>
      </c>
      <c r="G105" s="162">
        <f>+'[1]CONSUMO DOMESTICO VARIEDAD'!G192/10000</f>
        <v>0.753</v>
      </c>
      <c r="H105" s="226">
        <f>+'[1]CONSUMO DOMESTICO VARIEDAD'!G204/10000</f>
        <v>1.7572000000000001</v>
      </c>
      <c r="I105" s="226">
        <f>+'[1]CONSUMO DOMESTICO VARIEDAD'!G213/10000</f>
        <v>0.63929999999999998</v>
      </c>
      <c r="J105" s="7">
        <f t="shared" ref="J105:J106" si="234">+I105/H105-1</f>
        <v>-0.6361825631686775</v>
      </c>
      <c r="K105" s="2"/>
      <c r="L105" s="42" t="s">
        <v>6</v>
      </c>
      <c r="M105" s="6">
        <f>+SUM('[1]CONSUMO DOMESTICO VARIEDAD'!G121:G132)/10000</f>
        <v>9.519971</v>
      </c>
      <c r="N105" s="6">
        <f t="shared" ref="N105:S105" si="235">+SUM(C97:C105)+SUM(B106:B108)</f>
        <v>7.1586029999999994</v>
      </c>
      <c r="O105" s="6">
        <f t="shared" si="235"/>
        <v>7.7630140000000001</v>
      </c>
      <c r="P105" s="6">
        <f t="shared" si="235"/>
        <v>9.13462</v>
      </c>
      <c r="Q105" s="6">
        <f t="shared" si="235"/>
        <v>9.5098999999999982</v>
      </c>
      <c r="R105" s="6">
        <f t="shared" si="235"/>
        <v>11.773399999999999</v>
      </c>
      <c r="S105" s="67">
        <f t="shared" si="235"/>
        <v>9.3545999999999996</v>
      </c>
      <c r="T105" s="37">
        <f t="shared" ref="T105" si="236">+SUM(I97:I105)+SUM(H106:H108)</f>
        <v>9.6800999999999995</v>
      </c>
      <c r="U105" s="78">
        <f t="shared" si="221"/>
        <v>3.4795715476877653E-2</v>
      </c>
      <c r="V105" s="7">
        <f t="shared" si="222"/>
        <v>4.5128991031638588E-2</v>
      </c>
    </row>
    <row r="106" spans="1:22" x14ac:dyDescent="0.25">
      <c r="A106" s="42" t="s">
        <v>7</v>
      </c>
      <c r="B106" s="225">
        <f>+'[1]CONSUMO DOMESTICO VARIEDAD'!G133/10000</f>
        <v>0.89065499999999997</v>
      </c>
      <c r="C106" s="162">
        <f>+'[1]CONSUMO DOMESTICO VARIEDAD'!G145/10000</f>
        <v>0.92906499999999992</v>
      </c>
      <c r="D106" s="162">
        <f>+'[1]CONSUMO DOMESTICO VARIEDAD'!G157/10000</f>
        <v>0.73330499999999998</v>
      </c>
      <c r="E106" s="162">
        <f>+'[1]CONSUMO DOMESTICO VARIEDAD'!G169/10000</f>
        <v>0.68689999999999996</v>
      </c>
      <c r="F106" s="162">
        <f>+'[1]CONSUMO DOMESTICO VARIEDAD'!G181/10000</f>
        <v>1.1797</v>
      </c>
      <c r="G106" s="162">
        <f>+'[1]CONSUMO DOMESTICO VARIEDAD'!G193/10000</f>
        <v>0.57099999999999995</v>
      </c>
      <c r="H106" s="226">
        <f>+'[1]CONSUMO DOMESTICO VARIEDAD'!G205/10000</f>
        <v>0.92589999999999995</v>
      </c>
      <c r="I106" s="226">
        <f>+'[1]CONSUMO DOMESTICO VARIEDAD'!G214/10000</f>
        <v>0.75449999999999995</v>
      </c>
      <c r="J106" s="7">
        <f t="shared" si="234"/>
        <v>-0.18511718328113191</v>
      </c>
      <c r="K106" s="2"/>
      <c r="L106" s="42" t="s">
        <v>7</v>
      </c>
      <c r="M106" s="6">
        <f>+SUM('[1]CONSUMO DOMESTICO VARIEDAD'!G122:G133)/10000</f>
        <v>9.3945289999999986</v>
      </c>
      <c r="N106" s="6">
        <f t="shared" ref="N106:S106" si="237">+SUM(C97:C106)+SUM(B107:B108)</f>
        <v>7.1970129999999983</v>
      </c>
      <c r="O106" s="6">
        <f t="shared" si="237"/>
        <v>7.5672540000000001</v>
      </c>
      <c r="P106" s="6">
        <f t="shared" si="237"/>
        <v>9.0882149999999999</v>
      </c>
      <c r="Q106" s="6">
        <f t="shared" si="237"/>
        <v>10.002699999999999</v>
      </c>
      <c r="R106" s="6">
        <f t="shared" si="237"/>
        <v>11.1647</v>
      </c>
      <c r="S106" s="67">
        <f t="shared" si="237"/>
        <v>9.7094999999999985</v>
      </c>
      <c r="T106" s="37">
        <f t="shared" ref="T106" si="238">+SUM(I97:I106)+SUM(H107:H108)</f>
        <v>9.5086999999999993</v>
      </c>
      <c r="U106" s="78">
        <f t="shared" si="221"/>
        <v>-2.0680776559039993E-2</v>
      </c>
      <c r="V106" s="7">
        <f t="shared" si="222"/>
        <v>4.6734567975436514E-2</v>
      </c>
    </row>
    <row r="107" spans="1:22" x14ac:dyDescent="0.25">
      <c r="A107" s="42" t="s">
        <v>8</v>
      </c>
      <c r="B107" s="225">
        <f>+'[1]CONSUMO DOMESTICO VARIEDAD'!G134/10000</f>
        <v>0.64801900000000001</v>
      </c>
      <c r="C107" s="162">
        <f>+'[1]CONSUMO DOMESTICO VARIEDAD'!G146/10000</f>
        <v>0.93286900000000006</v>
      </c>
      <c r="D107" s="162">
        <f>+'[1]CONSUMO DOMESTICO VARIEDAD'!G158/10000</f>
        <v>0.76223599999999991</v>
      </c>
      <c r="E107" s="162">
        <f>+'[1]CONSUMO DOMESTICO VARIEDAD'!G170/10000</f>
        <v>0.90790000000000004</v>
      </c>
      <c r="F107" s="162">
        <f>+'[1]CONSUMO DOMESTICO VARIEDAD'!G182/10000</f>
        <v>1.4331</v>
      </c>
      <c r="G107" s="162">
        <f>+'[1]CONSUMO DOMESTICO VARIEDAD'!G194/10000</f>
        <v>0.61280000000000001</v>
      </c>
      <c r="H107" s="226">
        <f>+'[1]CONSUMO DOMESTICO VARIEDAD'!G206/10000</f>
        <v>1.1967000000000001</v>
      </c>
      <c r="I107" s="226"/>
      <c r="J107" s="7"/>
      <c r="K107" s="2"/>
      <c r="L107" s="42" t="s">
        <v>8</v>
      </c>
      <c r="M107" s="6">
        <f>+SUM('[1]CONSUMO DOMESTICO VARIEDAD'!G123:G134)/10000</f>
        <v>9.0254630000000002</v>
      </c>
      <c r="N107" s="6">
        <f t="shared" ref="N107:S107" si="239">+SUM(C97:C107)+SUM(B108)</f>
        <v>7.4818629999999988</v>
      </c>
      <c r="O107" s="6">
        <f t="shared" si="239"/>
        <v>7.3966209999999997</v>
      </c>
      <c r="P107" s="6">
        <f t="shared" si="239"/>
        <v>9.2338789999999999</v>
      </c>
      <c r="Q107" s="6">
        <f t="shared" si="239"/>
        <v>10.527899999999999</v>
      </c>
      <c r="R107" s="6">
        <f t="shared" si="239"/>
        <v>10.344399999999998</v>
      </c>
      <c r="S107" s="67">
        <f t="shared" si="239"/>
        <v>10.293399999999998</v>
      </c>
      <c r="T107" s="37"/>
      <c r="U107" s="78"/>
      <c r="V107" s="7"/>
    </row>
    <row r="108" spans="1:22" x14ac:dyDescent="0.25">
      <c r="A108" s="42" t="s">
        <v>9</v>
      </c>
      <c r="B108" s="225">
        <f>+'[1]CONSUMO DOMESTICO VARIEDAD'!G135/10000</f>
        <v>0.58334900000000001</v>
      </c>
      <c r="C108" s="162">
        <f>+'[1]CONSUMO DOMESTICO VARIEDAD'!G147/10000</f>
        <v>0.72113000000000005</v>
      </c>
      <c r="D108" s="162">
        <f>+'[1]CONSUMO DOMESTICO VARIEDAD'!G159/10000</f>
        <v>0.69747899999999996</v>
      </c>
      <c r="E108" s="162">
        <f>+'[1]CONSUMO DOMESTICO VARIEDAD'!G171/10000</f>
        <v>0.61260000000000003</v>
      </c>
      <c r="F108" s="162">
        <f>+'[1]CONSUMO DOMESTICO VARIEDAD'!G183/10000</f>
        <v>1.0374000000000001</v>
      </c>
      <c r="G108" s="162">
        <f>+'[1]CONSUMO DOMESTICO VARIEDAD'!G195/10000</f>
        <v>0.69379999999999997</v>
      </c>
      <c r="H108" s="226">
        <f>+'[1]CONSUMO DOMESTICO VARIEDAD'!G207/10000</f>
        <v>0.90559999999999996</v>
      </c>
      <c r="I108" s="226"/>
      <c r="J108" s="7"/>
      <c r="K108" s="2"/>
      <c r="L108" s="42" t="s">
        <v>9</v>
      </c>
      <c r="M108" s="6">
        <f>+SUM('[1]CONSUMO DOMESTICO VARIEDAD'!G124:G135)/10000</f>
        <v>8.9720689999999994</v>
      </c>
      <c r="N108" s="6">
        <f t="shared" ref="N108:S108" si="240">+SUM(C97:C108)</f>
        <v>7.6196439999999992</v>
      </c>
      <c r="O108" s="6">
        <f t="shared" si="240"/>
        <v>7.3729699999999987</v>
      </c>
      <c r="P108" s="6">
        <f t="shared" si="240"/>
        <v>9.1490000000000009</v>
      </c>
      <c r="Q108" s="6">
        <f t="shared" si="240"/>
        <v>10.952699999999998</v>
      </c>
      <c r="R108" s="6">
        <f t="shared" si="240"/>
        <v>10.000799999999998</v>
      </c>
      <c r="S108" s="67">
        <f t="shared" si="240"/>
        <v>10.505199999999999</v>
      </c>
      <c r="T108" s="37"/>
      <c r="U108" s="78"/>
      <c r="V108" s="7"/>
    </row>
    <row r="109" spans="1:22" ht="25.5" x14ac:dyDescent="0.25">
      <c r="A109" s="53" t="s">
        <v>13</v>
      </c>
      <c r="B109" s="227">
        <f>SUM(B97:B108)</f>
        <v>8.9720689999999994</v>
      </c>
      <c r="C109" s="163">
        <f>SUM(C97:C108)</f>
        <v>7.6196439999999992</v>
      </c>
      <c r="D109" s="163">
        <f>SUM(D97:D108)</f>
        <v>7.3729699999999987</v>
      </c>
      <c r="E109" s="163">
        <f>SUM(E97:E108)</f>
        <v>9.1490000000000009</v>
      </c>
      <c r="F109" s="163">
        <f>SUM(F97:F108)</f>
        <v>10.952699999999998</v>
      </c>
      <c r="G109" s="163">
        <f t="shared" ref="G109:H109" si="241">SUM(G97:G108)</f>
        <v>10.000799999999998</v>
      </c>
      <c r="H109" s="228">
        <f t="shared" si="241"/>
        <v>10.505199999999999</v>
      </c>
      <c r="I109" s="228"/>
      <c r="J109" s="56"/>
      <c r="K109" s="3"/>
      <c r="L109" s="43" t="s">
        <v>14</v>
      </c>
      <c r="M109" s="46">
        <f t="shared" ref="M109" si="242">+AVERAGE(M97:M108)</f>
        <v>9.3199428333333358</v>
      </c>
      <c r="N109" s="46">
        <f>+AVERAGE(N97:N108)</f>
        <v>7.9087777499999996</v>
      </c>
      <c r="O109" s="46">
        <f t="shared" ref="O109:T109" si="243">+AVERAGE(O97:O108)</f>
        <v>7.8037745000000003</v>
      </c>
      <c r="P109" s="46">
        <f t="shared" si="243"/>
        <v>8.376436</v>
      </c>
      <c r="Q109" s="46">
        <f t="shared" si="243"/>
        <v>9.4538666666666646</v>
      </c>
      <c r="R109" s="46">
        <f t="shared" si="243"/>
        <v>11.458999999999998</v>
      </c>
      <c r="S109" s="237">
        <f t="shared" si="243"/>
        <v>9.3785083333333343</v>
      </c>
      <c r="T109" s="203">
        <f t="shared" si="243"/>
        <v>10.92479</v>
      </c>
      <c r="U109" s="79">
        <f t="shared" ref="U109" si="244">+T109/S109-1</f>
        <v>0.16487501121802395</v>
      </c>
      <c r="V109" s="75">
        <f t="shared" ref="V109" si="245">+POWER(T109/O109,0.2)-1</f>
        <v>6.9600696929300376E-2</v>
      </c>
    </row>
    <row r="110" spans="1:22" ht="25.5" x14ac:dyDescent="0.25">
      <c r="A110" s="57" t="s">
        <v>15</v>
      </c>
      <c r="B110" s="201">
        <f t="shared" ref="B110:G110" si="246">+B109/B$163</f>
        <v>9.52815094548011E-3</v>
      </c>
      <c r="C110" s="58">
        <f t="shared" si="246"/>
        <v>8.5373875493975921E-3</v>
      </c>
      <c r="D110" s="58">
        <f t="shared" si="246"/>
        <v>8.7815049533582611E-3</v>
      </c>
      <c r="E110" s="58">
        <f t="shared" si="246"/>
        <v>1.0334825061990313E-2</v>
      </c>
      <c r="F110" s="58">
        <f t="shared" si="246"/>
        <v>1.1615161440637612E-2</v>
      </c>
      <c r="G110" s="58">
        <f t="shared" si="246"/>
        <v>1.1932770422078439E-2</v>
      </c>
      <c r="H110" s="195">
        <f t="shared" ref="H110" si="247">+H109/H$163</f>
        <v>1.2695001418719456E-2</v>
      </c>
      <c r="I110" s="195"/>
      <c r="J110" s="59"/>
      <c r="K110" s="3"/>
      <c r="L110" s="44" t="s">
        <v>15</v>
      </c>
      <c r="M110" s="252">
        <f t="shared" ref="M110:T110" si="248">+M109/M$163</f>
        <v>9.4711238715072844E-3</v>
      </c>
      <c r="N110" s="252">
        <f t="shared" si="248"/>
        <v>8.6699995171017705E-3</v>
      </c>
      <c r="O110" s="252">
        <f t="shared" si="248"/>
        <v>8.9669748058530865E-3</v>
      </c>
      <c r="P110" s="252">
        <f t="shared" si="248"/>
        <v>9.8015129225370919E-3</v>
      </c>
      <c r="Q110" s="252">
        <f t="shared" si="248"/>
        <v>1.0291214228187144E-2</v>
      </c>
      <c r="R110" s="252">
        <f t="shared" si="248"/>
        <v>1.296837097425297E-2</v>
      </c>
      <c r="S110" s="253">
        <f t="shared" si="248"/>
        <v>1.1132011351037056E-2</v>
      </c>
      <c r="T110" s="254">
        <f t="shared" si="248"/>
        <v>1.3608709990947074E-2</v>
      </c>
      <c r="U110" s="72"/>
      <c r="V110" s="76"/>
    </row>
    <row r="111" spans="1:22" ht="26.25" thickBot="1" x14ac:dyDescent="0.3">
      <c r="A111" s="60" t="s">
        <v>12</v>
      </c>
      <c r="B111" s="202"/>
      <c r="C111" s="62">
        <f>+C109/B109-1</f>
        <v>-0.15073724912280551</v>
      </c>
      <c r="D111" s="62">
        <f t="shared" ref="D111:H111" si="249">+D109/C109-1</f>
        <v>-3.2373428469886556E-2</v>
      </c>
      <c r="E111" s="62">
        <f t="shared" si="249"/>
        <v>0.24088393144146836</v>
      </c>
      <c r="F111" s="62">
        <f t="shared" si="249"/>
        <v>0.19714722920537731</v>
      </c>
      <c r="G111" s="62">
        <f t="shared" si="249"/>
        <v>-8.6910076967323113E-2</v>
      </c>
      <c r="H111" s="196">
        <f t="shared" si="249"/>
        <v>5.0435965122790138E-2</v>
      </c>
      <c r="I111" s="196"/>
      <c r="J111" s="63"/>
      <c r="K111" s="2"/>
      <c r="L111" s="45" t="s">
        <v>12</v>
      </c>
      <c r="M111" s="49"/>
      <c r="N111" s="50">
        <f>+N109/M109-1</f>
        <v>-0.15141349132381154</v>
      </c>
      <c r="O111" s="50">
        <f t="shared" ref="O111" si="250">+O109/N109-1</f>
        <v>-1.3276798681060353E-2</v>
      </c>
      <c r="P111" s="50">
        <f t="shared" ref="P111" si="251">+P109/O109-1</f>
        <v>7.3382630418139305E-2</v>
      </c>
      <c r="Q111" s="50">
        <f t="shared" ref="Q111" si="252">+Q109/P109-1</f>
        <v>0.12862638318572062</v>
      </c>
      <c r="R111" s="50">
        <f t="shared" ref="R111" si="253">+R109/Q109-1</f>
        <v>0.21209663770732257</v>
      </c>
      <c r="S111" s="196">
        <f t="shared" ref="S111" si="254">+S109/R109-1</f>
        <v>-0.18155961834947765</v>
      </c>
      <c r="T111" s="192">
        <f t="shared" ref="T111" si="255">+T109/S109-1</f>
        <v>0.16487501121802395</v>
      </c>
      <c r="U111" s="73"/>
      <c r="V111" s="52"/>
    </row>
    <row r="112" spans="1:22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2" ht="15.75" thickBot="1" x14ac:dyDescent="0.3">
      <c r="A113" s="274" t="s">
        <v>269</v>
      </c>
      <c r="B113" s="275"/>
      <c r="C113" s="275"/>
      <c r="D113" s="275"/>
      <c r="E113" s="275"/>
      <c r="F113" s="275"/>
      <c r="G113" s="275"/>
      <c r="H113" s="275"/>
      <c r="I113" s="275"/>
      <c r="J113" s="276"/>
      <c r="K113" s="2"/>
      <c r="L113" s="274" t="s">
        <v>270</v>
      </c>
      <c r="M113" s="275"/>
      <c r="N113" s="275"/>
      <c r="O113" s="275"/>
      <c r="P113" s="275"/>
      <c r="Q113" s="275"/>
      <c r="R113" s="275"/>
      <c r="S113" s="275"/>
      <c r="T113" s="275"/>
      <c r="U113" s="275"/>
      <c r="V113" s="276"/>
    </row>
    <row r="114" spans="1:22" ht="38.25" x14ac:dyDescent="0.25">
      <c r="A114" s="38"/>
      <c r="B114" s="197">
        <v>2016</v>
      </c>
      <c r="C114" s="39">
        <f>+B114+1</f>
        <v>2017</v>
      </c>
      <c r="D114" s="39">
        <f t="shared" ref="D114:G114" si="256">+C114+1</f>
        <v>2018</v>
      </c>
      <c r="E114" s="39">
        <f t="shared" si="256"/>
        <v>2019</v>
      </c>
      <c r="F114" s="39">
        <f t="shared" si="256"/>
        <v>2020</v>
      </c>
      <c r="G114" s="39">
        <f t="shared" si="256"/>
        <v>2021</v>
      </c>
      <c r="H114" s="198">
        <f>+H96</f>
        <v>2022</v>
      </c>
      <c r="I114" s="40">
        <v>2023</v>
      </c>
      <c r="J114" s="41" t="s">
        <v>16</v>
      </c>
      <c r="K114" s="2"/>
      <c r="L114" s="65"/>
      <c r="M114" s="64">
        <v>2016</v>
      </c>
      <c r="N114" s="64">
        <f>+M114+1</f>
        <v>2017</v>
      </c>
      <c r="O114" s="64">
        <f t="shared" ref="O114" si="257">+N114+1</f>
        <v>2018</v>
      </c>
      <c r="P114" s="64">
        <f t="shared" ref="P114" si="258">+O114+1</f>
        <v>2019</v>
      </c>
      <c r="Q114" s="64">
        <f t="shared" ref="Q114" si="259">+P114+1</f>
        <v>2020</v>
      </c>
      <c r="R114" s="64">
        <f t="shared" ref="R114" si="260">+Q114+1</f>
        <v>2021</v>
      </c>
      <c r="S114" s="198">
        <v>2022</v>
      </c>
      <c r="T114" s="40">
        <v>2023</v>
      </c>
      <c r="U114" s="77" t="s">
        <v>16</v>
      </c>
      <c r="V114" s="74" t="s">
        <v>21</v>
      </c>
    </row>
    <row r="115" spans="1:22" x14ac:dyDescent="0.25">
      <c r="A115" s="42" t="s">
        <v>10</v>
      </c>
      <c r="B115" s="225">
        <f>+'[1]CONSUMO DOMESTICO VARIEDAD'!H124/10000</f>
        <v>0.30294499999999996</v>
      </c>
      <c r="C115" s="162">
        <f>+'[1]CONSUMO DOMESTICO VARIEDAD'!H136/10000</f>
        <v>0.52316800000000008</v>
      </c>
      <c r="D115" s="162">
        <f>+'[1]CONSUMO DOMESTICO VARIEDAD'!H148/10000</f>
        <v>0.74776399999999998</v>
      </c>
      <c r="E115" s="162">
        <f>+'[1]CONSUMO DOMESTICO VARIEDAD'!H160/10000</f>
        <v>0.73180000000000001</v>
      </c>
      <c r="F115" s="162">
        <f>+'[1]CONSUMO DOMESTICO VARIEDAD'!H172/10000</f>
        <v>0.63539999999999996</v>
      </c>
      <c r="G115" s="162">
        <f>+'[1]CONSUMO DOMESTICO VARIEDAD'!H184/10000</f>
        <v>0.96240000000000003</v>
      </c>
      <c r="H115" s="226">
        <f>+'[1]CONSUMO DOMESTICO VARIEDAD'!H196/10000</f>
        <v>1.3464</v>
      </c>
      <c r="I115" s="226">
        <f>+'[1]CONSUMO DOMESTICO VARIEDAD'!H205/10000</f>
        <v>1.1237999999999999</v>
      </c>
      <c r="J115" s="7">
        <f>+I115/H115-1</f>
        <v>-0.16532976827094481</v>
      </c>
      <c r="K115" s="2"/>
      <c r="L115" s="42" t="s">
        <v>10</v>
      </c>
      <c r="M115" s="6">
        <f>+SUM('[1]CONSUMO DOMESTICO VARIEDAD'!H113:H124)/10000</f>
        <v>12.933778</v>
      </c>
      <c r="N115" s="6">
        <f>+SUM(C115)+SUM(B116:B126)</f>
        <v>12.123618</v>
      </c>
      <c r="O115" s="6">
        <f>+SUM(D115)+SUM(C116:C126)</f>
        <v>11.894735999999998</v>
      </c>
      <c r="P115" s="6">
        <f>+SUM(E115)+SUM(D116:D126)</f>
        <v>14.100375999999999</v>
      </c>
      <c r="Q115" s="6">
        <f t="shared" ref="Q115" si="261">+SUM(F115)+SUM(E116:E126)</f>
        <v>12.414300000000001</v>
      </c>
      <c r="R115" s="6">
        <f>+SUM(G115)+SUM(F116:F126)</f>
        <v>14.097299999999999</v>
      </c>
      <c r="S115" s="67">
        <f>+SUM(H115)+SUM(G116:G126)</f>
        <v>15.231200000000001</v>
      </c>
      <c r="T115" s="37">
        <f>+SUM(I115)+SUM(H116:H126)</f>
        <v>15.970399999999998</v>
      </c>
      <c r="U115" s="78">
        <f>+T115/S115-1</f>
        <v>4.85319607122221E-2</v>
      </c>
      <c r="V115" s="7">
        <f>+POWER(T115/O115,0.2)-1</f>
        <v>6.0699092448600389E-2</v>
      </c>
    </row>
    <row r="116" spans="1:22" x14ac:dyDescent="0.25">
      <c r="A116" s="42" t="s">
        <v>11</v>
      </c>
      <c r="B116" s="225">
        <f>+'[1]CONSUMO DOMESTICO VARIEDAD'!H125/10000</f>
        <v>0.664435</v>
      </c>
      <c r="C116" s="162">
        <f>+'[1]CONSUMO DOMESTICO VARIEDAD'!H137/10000</f>
        <v>0.84430300000000003</v>
      </c>
      <c r="D116" s="162">
        <f>+'[1]CONSUMO DOMESTICO VARIEDAD'!H149/10000</f>
        <v>0.90906399999999998</v>
      </c>
      <c r="E116" s="162">
        <f>+'[1]CONSUMO DOMESTICO VARIEDAD'!H161/10000</f>
        <v>0.67710000000000004</v>
      </c>
      <c r="F116" s="162">
        <f>+'[1]CONSUMO DOMESTICO VARIEDAD'!H173/10000</f>
        <v>0.83130000000000004</v>
      </c>
      <c r="G116" s="162">
        <f>+'[1]CONSUMO DOMESTICO VARIEDAD'!H185/10000</f>
        <v>0.53839999999999999</v>
      </c>
      <c r="H116" s="226">
        <f>+'[1]CONSUMO DOMESTICO VARIEDAD'!H197/10000</f>
        <v>1.2242999999999999</v>
      </c>
      <c r="I116" s="226">
        <f>+'[1]CONSUMO DOMESTICO VARIEDAD'!H206/10000</f>
        <v>1.2278</v>
      </c>
      <c r="J116" s="7">
        <f>+I116/H116-1</f>
        <v>2.8587764436820429E-3</v>
      </c>
      <c r="K116" s="2"/>
      <c r="L116" s="42" t="s">
        <v>11</v>
      </c>
      <c r="M116" s="6">
        <f>+SUM('[1]CONSUMO DOMESTICO VARIEDAD'!H114:H125)/10000</f>
        <v>12.918145999999998</v>
      </c>
      <c r="N116" s="6">
        <f>+SUM(C115:C116)+SUM(B117:B126)</f>
        <v>12.303485999999999</v>
      </c>
      <c r="O116" s="6">
        <f>+SUM(D115:D116)+SUM(C117:C126)</f>
        <v>11.959496999999999</v>
      </c>
      <c r="P116" s="6">
        <f>+SUM(E115:E116)+SUM(D117:D126)</f>
        <v>13.868411999999999</v>
      </c>
      <c r="Q116" s="6">
        <f t="shared" ref="Q116" si="262">+SUM(F115:F116)+SUM(E117:E126)</f>
        <v>12.568499999999998</v>
      </c>
      <c r="R116" s="6">
        <f>+SUM(G115:G116)+SUM(F117:F126)</f>
        <v>13.804399999999999</v>
      </c>
      <c r="S116" s="67">
        <f>+SUM(H115:H116)+SUM(G117:G126)</f>
        <v>15.9171</v>
      </c>
      <c r="T116" s="37">
        <f>+SUM(I115:I116)+SUM(H117:H126)</f>
        <v>15.973899999999999</v>
      </c>
      <c r="U116" s="78">
        <f t="shared" ref="U116:U124" si="263">+T116/S116-1</f>
        <v>3.5684892348479824E-3</v>
      </c>
      <c r="V116" s="7">
        <f t="shared" ref="V116:V124" si="264">+POWER(T116/O116,0.2)-1</f>
        <v>5.9594290348502499E-2</v>
      </c>
    </row>
    <row r="117" spans="1:22" x14ac:dyDescent="0.25">
      <c r="A117" s="42" t="s">
        <v>0</v>
      </c>
      <c r="B117" s="225">
        <f>+'[1]CONSUMO DOMESTICO VARIEDAD'!H126/10000</f>
        <v>1.2086399999999999</v>
      </c>
      <c r="C117" s="162">
        <f>+'[1]CONSUMO DOMESTICO VARIEDAD'!H138/10000</f>
        <v>0.74368500000000004</v>
      </c>
      <c r="D117" s="162">
        <f>+'[1]CONSUMO DOMESTICO VARIEDAD'!H150/10000</f>
        <v>1.3691</v>
      </c>
      <c r="E117" s="162">
        <f>+'[1]CONSUMO DOMESTICO VARIEDAD'!H162/10000</f>
        <v>1.1879</v>
      </c>
      <c r="F117" s="162">
        <f>+'[1]CONSUMO DOMESTICO VARIEDAD'!H174/10000</f>
        <v>0.90669999999999995</v>
      </c>
      <c r="G117" s="162">
        <f>+'[1]CONSUMO DOMESTICO VARIEDAD'!H186/10000</f>
        <v>1.0408999999999999</v>
      </c>
      <c r="H117" s="226">
        <f>+'[1]CONSUMO DOMESTICO VARIEDAD'!H198/10000</f>
        <v>1.9489000000000001</v>
      </c>
      <c r="I117" s="226">
        <f>+'[1]CONSUMO DOMESTICO VARIEDAD'!H207/10000</f>
        <v>0.77890000000000004</v>
      </c>
      <c r="J117" s="7">
        <f>+I117/H117-1</f>
        <v>-0.60033865257324637</v>
      </c>
      <c r="K117" s="2"/>
      <c r="L117" s="42" t="s">
        <v>0</v>
      </c>
      <c r="M117" s="6">
        <f>+SUM('[1]CONSUMO DOMESTICO VARIEDAD'!H115:H126)/10000</f>
        <v>13.230006999999997</v>
      </c>
      <c r="N117" s="6">
        <f>+SUM(C115:C117)+SUM(B118:B126)</f>
        <v>11.838531</v>
      </c>
      <c r="O117" s="6">
        <f>+SUM(D115:D117)+SUM(C118:C126)</f>
        <v>12.584911999999999</v>
      </c>
      <c r="P117" s="6">
        <f>+SUM(E115:E117)+SUM(D118:D126)</f>
        <v>13.687211999999999</v>
      </c>
      <c r="Q117" s="6">
        <f t="shared" ref="Q117" si="265">+SUM(F115:F117)+SUM(E118:E126)</f>
        <v>12.2873</v>
      </c>
      <c r="R117" s="6">
        <f>+SUM(G115:G117)+SUM(F118:F126)</f>
        <v>13.938599999999997</v>
      </c>
      <c r="S117" s="67">
        <f>+SUM(H115:H117)+SUM(G118:G126)</f>
        <v>16.825099999999999</v>
      </c>
      <c r="T117" s="37">
        <f>+SUM(I115:I117)+SUM(H118:H126)</f>
        <v>14.803899999999999</v>
      </c>
      <c r="U117" s="78">
        <f t="shared" si="263"/>
        <v>-0.12013004380360293</v>
      </c>
      <c r="V117" s="7">
        <f t="shared" si="264"/>
        <v>3.3011584699444319E-2</v>
      </c>
    </row>
    <row r="118" spans="1:22" x14ac:dyDescent="0.25">
      <c r="A118" s="42" t="s">
        <v>1</v>
      </c>
      <c r="B118" s="225">
        <f>+'[1]CONSUMO DOMESTICO VARIEDAD'!H127/10000</f>
        <v>1.5886020000000001</v>
      </c>
      <c r="C118" s="162">
        <f>+'[1]CONSUMO DOMESTICO VARIEDAD'!H139/10000</f>
        <v>0.88762299999999994</v>
      </c>
      <c r="D118" s="162">
        <f>+'[1]CONSUMO DOMESTICO VARIEDAD'!H151/10000</f>
        <v>1.058127</v>
      </c>
      <c r="E118" s="162">
        <f>+'[1]CONSUMO DOMESTICO VARIEDAD'!H163/10000</f>
        <v>1.4165000000000001</v>
      </c>
      <c r="F118" s="162">
        <f>+'[1]CONSUMO DOMESTICO VARIEDAD'!H175/10000</f>
        <v>0.7702</v>
      </c>
      <c r="G118" s="162">
        <f>+'[1]CONSUMO DOMESTICO VARIEDAD'!H187/10000</f>
        <v>0.89700000000000002</v>
      </c>
      <c r="H118" s="226">
        <f>+'[1]CONSUMO DOMESTICO VARIEDAD'!H199/10000</f>
        <v>1.4320999999999999</v>
      </c>
      <c r="I118" s="226">
        <f>+'[1]CONSUMO DOMESTICO VARIEDAD'!H208/10000</f>
        <v>0.68430000000000002</v>
      </c>
      <c r="J118" s="7">
        <f t="shared" ref="J118:J119" si="266">+I118/H118-1</f>
        <v>-0.52217023950841424</v>
      </c>
      <c r="K118" s="2"/>
      <c r="L118" s="42" t="s">
        <v>1</v>
      </c>
      <c r="M118" s="6">
        <f>+SUM('[1]CONSUMO DOMESTICO VARIEDAD'!H116:H127)/10000</f>
        <v>13.623658999999996</v>
      </c>
      <c r="N118" s="6">
        <f>+SUM(C115:C118)+SUM(B119:B126)</f>
        <v>11.137552000000001</v>
      </c>
      <c r="O118" s="6">
        <f>+SUM(D115:D118)+SUM(C119:C126)</f>
        <v>12.755416</v>
      </c>
      <c r="P118" s="6">
        <f>+SUM(E115:E118)+SUM(D119:D126)</f>
        <v>14.045584999999999</v>
      </c>
      <c r="Q118" s="6">
        <f t="shared" ref="Q118" si="267">+SUM(F115:F118)+SUM(E119:E126)</f>
        <v>11.640999999999998</v>
      </c>
      <c r="R118" s="6">
        <f>+SUM(G115:G118)+SUM(F119:F126)</f>
        <v>14.0654</v>
      </c>
      <c r="S118" s="67">
        <f>+SUM(H115:H118)+SUM(G119:G126)</f>
        <v>17.360199999999999</v>
      </c>
      <c r="T118" s="37">
        <f>+SUM(I115:I118)+SUM(H119:H126)</f>
        <v>14.056100000000001</v>
      </c>
      <c r="U118" s="78">
        <f t="shared" si="263"/>
        <v>-0.1903261483162636</v>
      </c>
      <c r="V118" s="7">
        <f t="shared" si="264"/>
        <v>1.960989668063795E-2</v>
      </c>
    </row>
    <row r="119" spans="1:22" x14ac:dyDescent="0.25">
      <c r="A119" s="42" t="s">
        <v>2</v>
      </c>
      <c r="B119" s="225">
        <f>+'[1]CONSUMO DOMESTICO VARIEDAD'!H128/10000</f>
        <v>0.89287800000000006</v>
      </c>
      <c r="C119" s="162">
        <f>+'[1]CONSUMO DOMESTICO VARIEDAD'!H140/10000</f>
        <v>0.85641499999999993</v>
      </c>
      <c r="D119" s="162">
        <f>+'[1]CONSUMO DOMESTICO VARIEDAD'!H152/10000</f>
        <v>1.3129520000000001</v>
      </c>
      <c r="E119" s="162">
        <f>+'[1]CONSUMO DOMESTICO VARIEDAD'!H164/10000</f>
        <v>1.6194</v>
      </c>
      <c r="F119" s="162">
        <f>+'[1]CONSUMO DOMESTICO VARIEDAD'!H176/10000</f>
        <v>1.0314000000000001</v>
      </c>
      <c r="G119" s="162">
        <f>+'[1]CONSUMO DOMESTICO VARIEDAD'!H188/10000</f>
        <v>0.78480000000000005</v>
      </c>
      <c r="H119" s="226">
        <f>+'[1]CONSUMO DOMESTICO VARIEDAD'!H200/10000</f>
        <v>1.1972</v>
      </c>
      <c r="I119" s="226">
        <f>+'[1]CONSUMO DOMESTICO VARIEDAD'!H209/10000</f>
        <v>0.61480000000000001</v>
      </c>
      <c r="J119" s="7">
        <f t="shared" si="266"/>
        <v>-0.48646842632809895</v>
      </c>
      <c r="K119" s="2"/>
      <c r="L119" s="42" t="s">
        <v>2</v>
      </c>
      <c r="M119" s="6">
        <f>+SUM('[1]CONSUMO DOMESTICO VARIEDAD'!H117:H128)/10000</f>
        <v>13.265991</v>
      </c>
      <c r="N119" s="6">
        <f>+SUM(C115:C119)+SUM(B120:B126)</f>
        <v>11.101089</v>
      </c>
      <c r="O119" s="6">
        <f>+SUM(D115:D119)+SUM(C120:C126)</f>
        <v>13.211953000000001</v>
      </c>
      <c r="P119" s="6">
        <f>+SUM(E115:E119)+SUM(D120:D126)</f>
        <v>14.352032999999999</v>
      </c>
      <c r="Q119" s="6">
        <f t="shared" ref="Q119" si="268">+SUM(F115:F119)+SUM(E120:E126)</f>
        <v>11.053000000000001</v>
      </c>
      <c r="R119" s="6">
        <f>+SUM(G115:G119)+SUM(F120:F126)</f>
        <v>13.818799999999998</v>
      </c>
      <c r="S119" s="67">
        <f>+SUM(H115:H119)+SUM(G120:G126)</f>
        <v>17.772600000000004</v>
      </c>
      <c r="T119" s="37">
        <f>+SUM(I115:I119)+SUM(H120:H126)</f>
        <v>13.473700000000001</v>
      </c>
      <c r="U119" s="78">
        <f t="shared" si="263"/>
        <v>-0.24188357359080848</v>
      </c>
      <c r="V119" s="7">
        <f t="shared" si="264"/>
        <v>3.9312445568213672E-3</v>
      </c>
    </row>
    <row r="120" spans="1:22" x14ac:dyDescent="0.25">
      <c r="A120" s="42" t="s">
        <v>3</v>
      </c>
      <c r="B120" s="225">
        <f>+'[1]CONSUMO DOMESTICO VARIEDAD'!H129/10000</f>
        <v>0.58488699999999993</v>
      </c>
      <c r="C120" s="162">
        <f>+'[1]CONSUMO DOMESTICO VARIEDAD'!H141/10000</f>
        <v>0.74521099999999996</v>
      </c>
      <c r="D120" s="162">
        <f>+'[1]CONSUMO DOMESTICO VARIEDAD'!H153/10000</f>
        <v>0.77528299999999994</v>
      </c>
      <c r="E120" s="162">
        <f>+'[1]CONSUMO DOMESTICO VARIEDAD'!H165/10000</f>
        <v>0.77429999999999999</v>
      </c>
      <c r="F120" s="162">
        <f>+'[1]CONSUMO DOMESTICO VARIEDAD'!H177/10000</f>
        <v>1.0793999999999999</v>
      </c>
      <c r="G120" s="162">
        <f>+'[1]CONSUMO DOMESTICO VARIEDAD'!H189/10000</f>
        <v>1.0415000000000001</v>
      </c>
      <c r="H120" s="226">
        <f>+'[1]CONSUMO DOMESTICO VARIEDAD'!H201/10000</f>
        <v>0.74129999999999996</v>
      </c>
      <c r="I120" s="226">
        <f>+'[1]CONSUMO DOMESTICO VARIEDAD'!H210/10000</f>
        <v>0.66820000000000002</v>
      </c>
      <c r="J120" s="7">
        <f t="shared" ref="J120" si="269">+I120/H120-1</f>
        <v>-9.8610549035478168E-2</v>
      </c>
      <c r="K120" s="2"/>
      <c r="L120" s="42" t="s">
        <v>3</v>
      </c>
      <c r="M120" s="6">
        <f>+SUM('[1]CONSUMO DOMESTICO VARIEDAD'!H118:H129)/10000</f>
        <v>12.593788999999999</v>
      </c>
      <c r="N120" s="6">
        <f>+SUM(C115:C120)+SUM(B121:B126)</f>
        <v>11.261413000000001</v>
      </c>
      <c r="O120" s="6">
        <f>+SUM(D115:D120)+SUM(C121:C126)</f>
        <v>13.242025000000002</v>
      </c>
      <c r="P120" s="6">
        <f>+SUM(E115:E120)+SUM(D121:D126)</f>
        <v>14.351049999999999</v>
      </c>
      <c r="Q120" s="6">
        <f t="shared" ref="Q120" si="270">+SUM(F115:F120)+SUM(E121:E126)</f>
        <v>11.3581</v>
      </c>
      <c r="R120" s="6">
        <f>+SUM(G115:G120)+SUM(F121:F126)</f>
        <v>13.780899999999999</v>
      </c>
      <c r="S120" s="67">
        <f>+SUM(H115:H120)+SUM(G121:G126)</f>
        <v>17.4724</v>
      </c>
      <c r="T120" s="37">
        <f>+SUM(I115:I120)+SUM(H121:H126)</f>
        <v>13.400599999999999</v>
      </c>
      <c r="U120" s="78">
        <f t="shared" si="263"/>
        <v>-0.23304182596552281</v>
      </c>
      <c r="V120" s="7">
        <f t="shared" si="264"/>
        <v>2.3836358818076775E-3</v>
      </c>
    </row>
    <row r="121" spans="1:22" x14ac:dyDescent="0.25">
      <c r="A121" s="42" t="s">
        <v>4</v>
      </c>
      <c r="B121" s="225">
        <f>+'[1]CONSUMO DOMESTICO VARIEDAD'!H130/10000</f>
        <v>0.95846200000000004</v>
      </c>
      <c r="C121" s="162">
        <f>+'[1]CONSUMO DOMESTICO VARIEDAD'!H142/10000</f>
        <v>0.82271800000000006</v>
      </c>
      <c r="D121" s="162">
        <f>+'[1]CONSUMO DOMESTICO VARIEDAD'!H154/10000</f>
        <v>1.278184</v>
      </c>
      <c r="E121" s="162">
        <f>+'[1]CONSUMO DOMESTICO VARIEDAD'!H166/10000</f>
        <v>0.98380000000000001</v>
      </c>
      <c r="F121" s="162">
        <f>+'[1]CONSUMO DOMESTICO VARIEDAD'!H178/10000</f>
        <v>1.1402000000000001</v>
      </c>
      <c r="G121" s="162">
        <f>+'[1]CONSUMO DOMESTICO VARIEDAD'!H190/10000</f>
        <v>1.4534</v>
      </c>
      <c r="H121" s="226">
        <f>+'[1]CONSUMO DOMESTICO VARIEDAD'!H202/10000</f>
        <v>1.3673999999999999</v>
      </c>
      <c r="I121" s="226">
        <f>+'[1]CONSUMO DOMESTICO VARIEDAD'!H211/10000</f>
        <v>0.83430000000000004</v>
      </c>
      <c r="J121" s="7">
        <f t="shared" ref="J121" si="271">+I121/H121-1</f>
        <v>-0.38986397542781914</v>
      </c>
      <c r="K121" s="2"/>
      <c r="L121" s="42" t="s">
        <v>4</v>
      </c>
      <c r="M121" s="6">
        <f>+SUM('[1]CONSUMO DOMESTICO VARIEDAD'!H119:H130)/10000</f>
        <v>12.106031999999999</v>
      </c>
      <c r="N121" s="6">
        <f>+SUM(C115:C121)+SUM(B122:B126)</f>
        <v>11.125669</v>
      </c>
      <c r="O121" s="6">
        <f>+SUM(D115:D121)+SUM(C122:C126)</f>
        <v>13.697490999999999</v>
      </c>
      <c r="P121" s="6">
        <f>+SUM(E115:E121)+SUM(D122:D126)</f>
        <v>14.056666</v>
      </c>
      <c r="Q121" s="6">
        <f t="shared" ref="Q121" si="272">+SUM(F115:F121)+SUM(E122:E126)</f>
        <v>11.5145</v>
      </c>
      <c r="R121" s="6">
        <f>+SUM(G115:G121)+SUM(F122:F126)</f>
        <v>14.094099999999997</v>
      </c>
      <c r="S121" s="67">
        <f>+SUM(H115:H121)+SUM(G122:G126)</f>
        <v>17.386400000000002</v>
      </c>
      <c r="T121" s="37">
        <f>+SUM(I115:I121)+SUM(H122:H126)</f>
        <v>12.8675</v>
      </c>
      <c r="U121" s="78">
        <f t="shared" si="263"/>
        <v>-0.25991004463258649</v>
      </c>
      <c r="V121" s="7">
        <f t="shared" si="264"/>
        <v>-1.2423764782358848E-2</v>
      </c>
    </row>
    <row r="122" spans="1:22" x14ac:dyDescent="0.25">
      <c r="A122" s="42" t="s">
        <v>5</v>
      </c>
      <c r="B122" s="225">
        <f>+'[1]CONSUMO DOMESTICO VARIEDAD'!H131/10000</f>
        <v>1.1338729999999999</v>
      </c>
      <c r="C122" s="162">
        <f>+'[1]CONSUMO DOMESTICO VARIEDAD'!H143/10000</f>
        <v>1.316276</v>
      </c>
      <c r="D122" s="162">
        <f>+'[1]CONSUMO DOMESTICO VARIEDAD'!H155/10000</f>
        <v>1.329723</v>
      </c>
      <c r="E122" s="162">
        <f>+'[1]CONSUMO DOMESTICO VARIEDAD'!H167/10000</f>
        <v>1.2721</v>
      </c>
      <c r="F122" s="162">
        <f>+'[1]CONSUMO DOMESTICO VARIEDAD'!H179/10000</f>
        <v>1.3012999999999999</v>
      </c>
      <c r="G122" s="162">
        <f>+'[1]CONSUMO DOMESTICO VARIEDAD'!H191/10000</f>
        <v>2.0781000000000001</v>
      </c>
      <c r="H122" s="226">
        <f>+'[1]CONSUMO DOMESTICO VARIEDAD'!H203/10000</f>
        <v>2.0240999999999998</v>
      </c>
      <c r="I122" s="226">
        <f>+'[1]CONSUMO DOMESTICO VARIEDAD'!H212/10000</f>
        <v>1.2905</v>
      </c>
      <c r="J122" s="7">
        <f t="shared" ref="J122" si="273">+I122/H122-1</f>
        <v>-0.362432686132108</v>
      </c>
      <c r="K122" s="2"/>
      <c r="L122" s="42" t="s">
        <v>5</v>
      </c>
      <c r="M122" s="6">
        <f>+SUM('[1]CONSUMO DOMESTICO VARIEDAD'!H120:H131)/10000</f>
        <v>11.376322999999998</v>
      </c>
      <c r="N122" s="6">
        <f t="shared" ref="N122:S122" si="274">+SUM(C115:C122)+SUM(B123:B126)</f>
        <v>11.308071999999999</v>
      </c>
      <c r="O122" s="6">
        <f t="shared" si="274"/>
        <v>13.710937999999999</v>
      </c>
      <c r="P122" s="6">
        <f t="shared" si="274"/>
        <v>13.999043</v>
      </c>
      <c r="Q122" s="6">
        <f t="shared" si="274"/>
        <v>11.543699999999999</v>
      </c>
      <c r="R122" s="6">
        <f t="shared" si="274"/>
        <v>14.870899999999999</v>
      </c>
      <c r="S122" s="67">
        <f t="shared" si="274"/>
        <v>17.3324</v>
      </c>
      <c r="T122" s="37">
        <f t="shared" ref="T122" si="275">+SUM(I115:I122)+SUM(H123:H126)</f>
        <v>12.133899999999999</v>
      </c>
      <c r="U122" s="78">
        <f t="shared" si="263"/>
        <v>-0.29992961159447051</v>
      </c>
      <c r="V122" s="7">
        <f t="shared" si="264"/>
        <v>-2.4141950325010875E-2</v>
      </c>
    </row>
    <row r="123" spans="1:22" x14ac:dyDescent="0.25">
      <c r="A123" s="42" t="s">
        <v>6</v>
      </c>
      <c r="B123" s="225">
        <f>+'[1]CONSUMO DOMESTICO VARIEDAD'!H132/10000</f>
        <v>1.247959</v>
      </c>
      <c r="C123" s="162">
        <f>+'[1]CONSUMO DOMESTICO VARIEDAD'!H144/10000</f>
        <v>1.5063899999999999</v>
      </c>
      <c r="D123" s="162">
        <f>+'[1]CONSUMO DOMESTICO VARIEDAD'!H156/10000</f>
        <v>1.4177440000000001</v>
      </c>
      <c r="E123" s="162">
        <f>+'[1]CONSUMO DOMESTICO VARIEDAD'!H168/10000</f>
        <v>1.0919000000000001</v>
      </c>
      <c r="F123" s="162">
        <f>+'[1]CONSUMO DOMESTICO VARIEDAD'!H180/10000</f>
        <v>1.2898000000000001</v>
      </c>
      <c r="G123" s="162">
        <f>+'[1]CONSUMO DOMESTICO VARIEDAD'!H192/10000</f>
        <v>1.6115999999999999</v>
      </c>
      <c r="H123" s="226">
        <f>+'[1]CONSUMO DOMESTICO VARIEDAD'!H204/10000</f>
        <v>1.7807999999999999</v>
      </c>
      <c r="I123" s="226">
        <f>+'[1]CONSUMO DOMESTICO VARIEDAD'!H213/10000</f>
        <v>0.87019999999999997</v>
      </c>
      <c r="J123" s="7">
        <f t="shared" ref="J123:J124" si="276">+I123/H123-1</f>
        <v>-0.51134321653189585</v>
      </c>
      <c r="K123" s="2"/>
      <c r="L123" s="42" t="s">
        <v>6</v>
      </c>
      <c r="M123" s="6">
        <f>+SUM('[1]CONSUMO DOMESTICO VARIEDAD'!H121:H132)/10000</f>
        <v>11.863558999999999</v>
      </c>
      <c r="N123" s="6">
        <f t="shared" ref="N123:S123" si="277">+SUM(C115:C123)+SUM(B124:B126)</f>
        <v>11.566503000000001</v>
      </c>
      <c r="O123" s="6">
        <f t="shared" si="277"/>
        <v>13.622292</v>
      </c>
      <c r="P123" s="6">
        <f t="shared" si="277"/>
        <v>13.673199</v>
      </c>
      <c r="Q123" s="6">
        <f t="shared" si="277"/>
        <v>11.7416</v>
      </c>
      <c r="R123" s="6">
        <f t="shared" si="277"/>
        <v>15.192699999999999</v>
      </c>
      <c r="S123" s="67">
        <f t="shared" si="277"/>
        <v>17.5016</v>
      </c>
      <c r="T123" s="37">
        <f t="shared" ref="T123" si="278">+SUM(I115:I123)+SUM(H124:H126)</f>
        <v>11.223299999999998</v>
      </c>
      <c r="U123" s="78">
        <f t="shared" si="263"/>
        <v>-0.35872720208438091</v>
      </c>
      <c r="V123" s="7">
        <f t="shared" si="264"/>
        <v>-3.800220344351346E-2</v>
      </c>
    </row>
    <row r="124" spans="1:22" x14ac:dyDescent="0.25">
      <c r="A124" s="42" t="s">
        <v>7</v>
      </c>
      <c r="B124" s="225">
        <f>+'[1]CONSUMO DOMESTICO VARIEDAD'!H133/10000</f>
        <v>1.1195809999999999</v>
      </c>
      <c r="C124" s="162">
        <f>+'[1]CONSUMO DOMESTICO VARIEDAD'!H145/10000</f>
        <v>1.178237</v>
      </c>
      <c r="D124" s="162">
        <f>+'[1]CONSUMO DOMESTICO VARIEDAD'!H157/10000</f>
        <v>1.314214</v>
      </c>
      <c r="E124" s="162">
        <f>+'[1]CONSUMO DOMESTICO VARIEDAD'!H169/10000</f>
        <v>0.90780000000000005</v>
      </c>
      <c r="F124" s="162">
        <f>+'[1]CONSUMO DOMESTICO VARIEDAD'!H181/10000</f>
        <v>1.4220999999999999</v>
      </c>
      <c r="G124" s="162">
        <f>+'[1]CONSUMO DOMESTICO VARIEDAD'!H193/10000</f>
        <v>1.4698</v>
      </c>
      <c r="H124" s="226">
        <f>+'[1]CONSUMO DOMESTICO VARIEDAD'!H205/10000</f>
        <v>1.1237999999999999</v>
      </c>
      <c r="I124" s="226">
        <f>+'[1]CONSUMO DOMESTICO VARIEDAD'!H214/10000</f>
        <v>1.1846000000000001</v>
      </c>
      <c r="J124" s="7">
        <f t="shared" si="276"/>
        <v>5.4102153408079889E-2</v>
      </c>
      <c r="K124" s="2"/>
      <c r="L124" s="42" t="s">
        <v>7</v>
      </c>
      <c r="M124" s="6">
        <f>+SUM('[1]CONSUMO DOMESTICO VARIEDAD'!H122:H133)/10000</f>
        <v>11.712269999999998</v>
      </c>
      <c r="N124" s="6">
        <f t="shared" ref="N124:S124" si="279">+SUM(C115:C124)+SUM(B125:B126)</f>
        <v>11.625159</v>
      </c>
      <c r="O124" s="6">
        <f t="shared" si="279"/>
        <v>13.758269</v>
      </c>
      <c r="P124" s="6">
        <f t="shared" si="279"/>
        <v>13.266785000000002</v>
      </c>
      <c r="Q124" s="6">
        <f t="shared" si="279"/>
        <v>12.2559</v>
      </c>
      <c r="R124" s="6">
        <f t="shared" si="279"/>
        <v>15.240399999999998</v>
      </c>
      <c r="S124" s="67">
        <f t="shared" si="279"/>
        <v>17.1556</v>
      </c>
      <c r="T124" s="37">
        <f t="shared" ref="T124" si="280">+SUM(I115:I124)+SUM(H125:H126)</f>
        <v>11.284099999999999</v>
      </c>
      <c r="U124" s="78">
        <f t="shared" si="263"/>
        <v>-0.34224976101098192</v>
      </c>
      <c r="V124" s="7">
        <f t="shared" si="264"/>
        <v>-3.8873335679543985E-2</v>
      </c>
    </row>
    <row r="125" spans="1:22" x14ac:dyDescent="0.25">
      <c r="A125" s="42" t="s">
        <v>8</v>
      </c>
      <c r="B125" s="225">
        <f>+'[1]CONSUMO DOMESTICO VARIEDAD'!H134/10000</f>
        <v>1.370608</v>
      </c>
      <c r="C125" s="162">
        <f>+'[1]CONSUMO DOMESTICO VARIEDAD'!H146/10000</f>
        <v>0.85929500000000003</v>
      </c>
      <c r="D125" s="162">
        <f>+'[1]CONSUMO DOMESTICO VARIEDAD'!H158/10000</f>
        <v>1.229301</v>
      </c>
      <c r="E125" s="162">
        <f>+'[1]CONSUMO DOMESTICO VARIEDAD'!H170/10000</f>
        <v>0.9294</v>
      </c>
      <c r="F125" s="162">
        <f>+'[1]CONSUMO DOMESTICO VARIEDAD'!H182/10000</f>
        <v>2.2814999999999999</v>
      </c>
      <c r="G125" s="162">
        <f>+'[1]CONSUMO DOMESTICO VARIEDAD'!H194/10000</f>
        <v>1.5357000000000001</v>
      </c>
      <c r="H125" s="226">
        <f>+'[1]CONSUMO DOMESTICO VARIEDAD'!H206/10000</f>
        <v>1.2278</v>
      </c>
      <c r="I125" s="226"/>
      <c r="J125" s="7"/>
      <c r="K125" s="2"/>
      <c r="L125" s="42" t="s">
        <v>8</v>
      </c>
      <c r="M125" s="6">
        <f>+SUM('[1]CONSUMO DOMESTICO VARIEDAD'!H123:H134)/10000</f>
        <v>11.631195999999999</v>
      </c>
      <c r="N125" s="6">
        <f t="shared" ref="N125:S125" si="281">+SUM(C115:C125)+SUM(B126)</f>
        <v>11.113845999999999</v>
      </c>
      <c r="O125" s="6">
        <f t="shared" si="281"/>
        <v>14.128274999999999</v>
      </c>
      <c r="P125" s="6">
        <f t="shared" si="281"/>
        <v>12.966884</v>
      </c>
      <c r="Q125" s="6">
        <f t="shared" si="281"/>
        <v>13.607999999999999</v>
      </c>
      <c r="R125" s="6">
        <f t="shared" si="281"/>
        <v>14.494599999999998</v>
      </c>
      <c r="S125" s="67">
        <f t="shared" si="281"/>
        <v>16.8477</v>
      </c>
      <c r="T125" s="37"/>
      <c r="U125" s="78"/>
      <c r="V125" s="7"/>
    </row>
    <row r="126" spans="1:22" x14ac:dyDescent="0.25">
      <c r="A126" s="42" t="s">
        <v>9</v>
      </c>
      <c r="B126" s="225">
        <f>+'[1]CONSUMO DOMESTICO VARIEDAD'!H135/10000</f>
        <v>0.83052499999999996</v>
      </c>
      <c r="C126" s="162">
        <f>+'[1]CONSUMO DOMESTICO VARIEDAD'!H147/10000</f>
        <v>1.386819</v>
      </c>
      <c r="D126" s="162">
        <f>+'[1]CONSUMO DOMESTICO VARIEDAD'!H159/10000</f>
        <v>1.374884</v>
      </c>
      <c r="E126" s="162">
        <f>+'[1]CONSUMO DOMESTICO VARIEDAD'!H171/10000</f>
        <v>0.91869999999999996</v>
      </c>
      <c r="F126" s="162">
        <f>+'[1]CONSUMO DOMESTICO VARIEDAD'!H183/10000</f>
        <v>1.081</v>
      </c>
      <c r="G126" s="162">
        <f>+'[1]CONSUMO DOMESTICO VARIEDAD'!H195/10000</f>
        <v>1.4336</v>
      </c>
      <c r="H126" s="226">
        <f>+'[1]CONSUMO DOMESTICO VARIEDAD'!H207/10000</f>
        <v>0.77890000000000004</v>
      </c>
      <c r="I126" s="226"/>
      <c r="J126" s="7"/>
      <c r="K126" s="2"/>
      <c r="L126" s="42" t="s">
        <v>9</v>
      </c>
      <c r="M126" s="6">
        <f>+SUM('[1]CONSUMO DOMESTICO VARIEDAD'!H124:H135)/10000</f>
        <v>11.903395</v>
      </c>
      <c r="N126" s="6">
        <f t="shared" ref="N126:S126" si="282">+SUM(C115:C126)</f>
        <v>11.67014</v>
      </c>
      <c r="O126" s="6">
        <f t="shared" si="282"/>
        <v>14.116339999999999</v>
      </c>
      <c r="P126" s="6">
        <f t="shared" si="282"/>
        <v>12.5107</v>
      </c>
      <c r="Q126" s="6">
        <f t="shared" si="282"/>
        <v>13.770299999999999</v>
      </c>
      <c r="R126" s="6">
        <f t="shared" si="282"/>
        <v>14.847199999999999</v>
      </c>
      <c r="S126" s="67">
        <f t="shared" si="282"/>
        <v>16.192999999999998</v>
      </c>
      <c r="T126" s="37"/>
      <c r="U126" s="78"/>
      <c r="V126" s="7"/>
    </row>
    <row r="127" spans="1:22" ht="25.5" x14ac:dyDescent="0.25">
      <c r="A127" s="53" t="s">
        <v>13</v>
      </c>
      <c r="B127" s="227">
        <f>SUM(B115:B126)</f>
        <v>11.903395000000002</v>
      </c>
      <c r="C127" s="163">
        <f t="shared" ref="C127:G127" si="283">SUM(C115:C126)</f>
        <v>11.67014</v>
      </c>
      <c r="D127" s="163">
        <f t="shared" si="283"/>
        <v>14.116339999999999</v>
      </c>
      <c r="E127" s="163">
        <f t="shared" si="283"/>
        <v>12.5107</v>
      </c>
      <c r="F127" s="163">
        <f t="shared" si="283"/>
        <v>13.770299999999999</v>
      </c>
      <c r="G127" s="163">
        <f t="shared" si="283"/>
        <v>14.847199999999999</v>
      </c>
      <c r="H127" s="228">
        <f t="shared" ref="H127" si="284">SUM(H115:H126)</f>
        <v>16.192999999999998</v>
      </c>
      <c r="I127" s="228"/>
      <c r="J127" s="56"/>
      <c r="K127" s="3"/>
      <c r="L127" s="43" t="s">
        <v>14</v>
      </c>
      <c r="M127" s="46">
        <f>+AVERAGE(M115:M126)</f>
        <v>12.429845416666664</v>
      </c>
      <c r="N127" s="46">
        <f>+AVERAGE(N115:N126)</f>
        <v>11.514589833333332</v>
      </c>
      <c r="O127" s="46">
        <f t="shared" ref="O127:T127" si="285">+AVERAGE(O115:O126)</f>
        <v>13.223512000000001</v>
      </c>
      <c r="P127" s="46">
        <f t="shared" si="285"/>
        <v>13.739828750000001</v>
      </c>
      <c r="Q127" s="46">
        <f t="shared" si="285"/>
        <v>12.14635</v>
      </c>
      <c r="R127" s="46">
        <f t="shared" si="285"/>
        <v>14.353774999999997</v>
      </c>
      <c r="S127" s="237">
        <f t="shared" si="285"/>
        <v>16.916274999999999</v>
      </c>
      <c r="T127" s="203">
        <f t="shared" si="285"/>
        <v>13.518739999999999</v>
      </c>
      <c r="U127" s="79">
        <f t="shared" ref="U127" si="286">+T127/S127-1</f>
        <v>-0.20084415747556716</v>
      </c>
      <c r="V127" s="75">
        <f t="shared" ref="V127" si="287">+POWER(T127/O127,0.2)-1</f>
        <v>4.4258480167136405E-3</v>
      </c>
    </row>
    <row r="128" spans="1:22" ht="25.5" x14ac:dyDescent="0.25">
      <c r="A128" s="57" t="s">
        <v>15</v>
      </c>
      <c r="B128" s="201">
        <f t="shared" ref="B128:G128" si="288">+B127/B$163</f>
        <v>1.2641158279508688E-2</v>
      </c>
      <c r="C128" s="58">
        <f t="shared" si="288"/>
        <v>1.3075743162768081E-2</v>
      </c>
      <c r="D128" s="58">
        <f t="shared" si="288"/>
        <v>1.6813130886642613E-2</v>
      </c>
      <c r="E128" s="58">
        <f t="shared" si="288"/>
        <v>1.4132243513284752E-2</v>
      </c>
      <c r="F128" s="58">
        <f t="shared" si="288"/>
        <v>1.4603180730414611E-2</v>
      </c>
      <c r="G128" s="58">
        <f t="shared" si="288"/>
        <v>1.7715405668614813E-2</v>
      </c>
      <c r="H128" s="195">
        <f t="shared" ref="H128" si="289">+H127/H$163</f>
        <v>1.9568419256494322E-2</v>
      </c>
      <c r="I128" s="195"/>
      <c r="J128" s="59"/>
      <c r="K128" s="3"/>
      <c r="L128" s="44" t="s">
        <v>15</v>
      </c>
      <c r="M128" s="252">
        <f>+M127/M$163</f>
        <v>1.2631472933920572E-2</v>
      </c>
      <c r="N128" s="252">
        <f t="shared" ref="N128:T128" si="290">+N127/N$163</f>
        <v>1.2622871883664318E-2</v>
      </c>
      <c r="O128" s="252">
        <f t="shared" si="290"/>
        <v>1.5194557319524796E-2</v>
      </c>
      <c r="P128" s="252">
        <f t="shared" si="290"/>
        <v>1.607737575343161E-2</v>
      </c>
      <c r="Q128" s="252">
        <f t="shared" si="290"/>
        <v>1.3222176105072451E-2</v>
      </c>
      <c r="R128" s="252">
        <f t="shared" si="290"/>
        <v>1.6244443588529358E-2</v>
      </c>
      <c r="S128" s="253">
        <f t="shared" si="290"/>
        <v>2.0079116915422513E-2</v>
      </c>
      <c r="T128" s="254">
        <f t="shared" si="290"/>
        <v>1.6839922058274424E-2</v>
      </c>
      <c r="U128" s="72"/>
      <c r="V128" s="76"/>
    </row>
    <row r="129" spans="1:22" ht="26.25" thickBot="1" x14ac:dyDescent="0.3">
      <c r="A129" s="60" t="s">
        <v>12</v>
      </c>
      <c r="B129" s="202"/>
      <c r="C129" s="62">
        <f>+C127/B127-1</f>
        <v>-1.9595669974826646E-2</v>
      </c>
      <c r="D129" s="62">
        <f t="shared" ref="D129:H129" si="291">+D127/C127-1</f>
        <v>0.2096118812627783</v>
      </c>
      <c r="E129" s="62">
        <f t="shared" si="291"/>
        <v>-0.11374336407312369</v>
      </c>
      <c r="F129" s="62">
        <f t="shared" si="291"/>
        <v>0.10068181636519125</v>
      </c>
      <c r="G129" s="62">
        <f t="shared" si="291"/>
        <v>7.8204541658496884E-2</v>
      </c>
      <c r="H129" s="196">
        <f t="shared" si="291"/>
        <v>9.0643353628967027E-2</v>
      </c>
      <c r="I129" s="196"/>
      <c r="J129" s="63"/>
      <c r="K129" s="2"/>
      <c r="L129" s="45" t="s">
        <v>12</v>
      </c>
      <c r="M129" s="49"/>
      <c r="N129" s="50">
        <f>+N127/M127-1</f>
        <v>-7.3633706023898182E-2</v>
      </c>
      <c r="O129" s="50">
        <f t="shared" ref="O129" si="292">+O127/N127-1</f>
        <v>0.14841363794996387</v>
      </c>
      <c r="P129" s="50">
        <f t="shared" ref="P129" si="293">+P127/O127-1</f>
        <v>3.904535723943825E-2</v>
      </c>
      <c r="Q129" s="50">
        <f t="shared" ref="Q129" si="294">+Q127/P127-1</f>
        <v>-0.11597515362045552</v>
      </c>
      <c r="R129" s="50">
        <f t="shared" ref="R129" si="295">+R127/Q127-1</f>
        <v>0.18173566544682118</v>
      </c>
      <c r="S129" s="196">
        <f t="shared" ref="S129" si="296">+S127/R127-1</f>
        <v>0.17852446481848872</v>
      </c>
      <c r="T129" s="192">
        <f t="shared" ref="T129" si="297">+T127/S127-1</f>
        <v>-0.20084415747556716</v>
      </c>
      <c r="U129" s="73"/>
      <c r="V129" s="52"/>
    </row>
    <row r="130" spans="1:22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2" ht="15.75" thickBot="1" x14ac:dyDescent="0.3">
      <c r="A131" s="274" t="s">
        <v>271</v>
      </c>
      <c r="B131" s="275"/>
      <c r="C131" s="275"/>
      <c r="D131" s="275"/>
      <c r="E131" s="275"/>
      <c r="F131" s="275"/>
      <c r="G131" s="275"/>
      <c r="H131" s="275"/>
      <c r="I131" s="275"/>
      <c r="J131" s="276"/>
      <c r="K131" s="2"/>
      <c r="L131" s="274" t="s">
        <v>272</v>
      </c>
      <c r="M131" s="275"/>
      <c r="N131" s="275"/>
      <c r="O131" s="275"/>
      <c r="P131" s="275"/>
      <c r="Q131" s="275"/>
      <c r="R131" s="275"/>
      <c r="S131" s="275"/>
      <c r="T131" s="275"/>
      <c r="U131" s="275"/>
      <c r="V131" s="276"/>
    </row>
    <row r="132" spans="1:22" ht="38.25" x14ac:dyDescent="0.25">
      <c r="A132" s="38" t="s">
        <v>274</v>
      </c>
      <c r="B132" s="197">
        <v>2016</v>
      </c>
      <c r="C132" s="39">
        <f>+B132+1</f>
        <v>2017</v>
      </c>
      <c r="D132" s="39">
        <f t="shared" ref="D132:G132" si="298">+C132+1</f>
        <v>2018</v>
      </c>
      <c r="E132" s="39">
        <f t="shared" si="298"/>
        <v>2019</v>
      </c>
      <c r="F132" s="39">
        <f t="shared" si="298"/>
        <v>2020</v>
      </c>
      <c r="G132" s="39">
        <f t="shared" si="298"/>
        <v>2021</v>
      </c>
      <c r="H132" s="198">
        <f>+H114</f>
        <v>2022</v>
      </c>
      <c r="I132" s="40">
        <v>2023</v>
      </c>
      <c r="J132" s="41" t="s">
        <v>16</v>
      </c>
      <c r="K132" s="2"/>
      <c r="L132" s="65"/>
      <c r="M132" s="64">
        <v>2016</v>
      </c>
      <c r="N132" s="64">
        <f>+M132+1</f>
        <v>2017</v>
      </c>
      <c r="O132" s="64">
        <f t="shared" ref="O132" si="299">+N132+1</f>
        <v>2018</v>
      </c>
      <c r="P132" s="64">
        <f t="shared" ref="P132" si="300">+O132+1</f>
        <v>2019</v>
      </c>
      <c r="Q132" s="64">
        <f t="shared" ref="Q132" si="301">+P132+1</f>
        <v>2020</v>
      </c>
      <c r="R132" s="64">
        <f t="shared" ref="R132" si="302">+Q132+1</f>
        <v>2021</v>
      </c>
      <c r="S132" s="198">
        <v>2022</v>
      </c>
      <c r="T132" s="40">
        <v>2023</v>
      </c>
      <c r="U132" s="77" t="s">
        <v>16</v>
      </c>
      <c r="V132" s="74" t="s">
        <v>21</v>
      </c>
    </row>
    <row r="133" spans="1:22" x14ac:dyDescent="0.25">
      <c r="A133" s="42" t="s">
        <v>10</v>
      </c>
      <c r="B133" s="225">
        <f>+'[1]CONSUMO DOMESTICO VARIEDAD'!I124/10000</f>
        <v>58.787877000000002</v>
      </c>
      <c r="C133" s="162">
        <f>+'[1]CONSUMO DOMESTICO VARIEDAD'!I136/10000</f>
        <v>51.123153000000002</v>
      </c>
      <c r="D133" s="162">
        <f>+'[1]CONSUMO DOMESTICO VARIEDAD'!I148/10000</f>
        <v>52.337788000000003</v>
      </c>
      <c r="E133" s="162">
        <f>+'[1]CONSUMO DOMESTICO VARIEDAD'!I160/10000</f>
        <v>50.489199999999997</v>
      </c>
      <c r="F133" s="162">
        <f>+'[1]CONSUMO DOMESTICO VARIEDAD'!I172/10000</f>
        <v>59.0017</v>
      </c>
      <c r="G133" s="162">
        <f>+'[1]CONSUMO DOMESTICO VARIEDAD'!I184/10000</f>
        <v>49.649099999999997</v>
      </c>
      <c r="H133" s="226">
        <f>+'[1]CONSUMO DOMESTICO VARIEDAD'!I196/10000</f>
        <v>43.260199999999998</v>
      </c>
      <c r="I133" s="226">
        <f>+'[1]CONSUMO DOMESTICO VARIEDAD'!I205/10000</f>
        <v>55.096800000000002</v>
      </c>
      <c r="J133" s="7">
        <f>+I133/H133-1</f>
        <v>0.27361408407728138</v>
      </c>
      <c r="K133" s="2"/>
      <c r="L133" s="42" t="s">
        <v>10</v>
      </c>
      <c r="M133" s="6">
        <f>+SUM('[1]CONSUMO DOMESTICO VARIEDAD'!I113:I124)/10000</f>
        <v>836.12356299999988</v>
      </c>
      <c r="N133" s="6">
        <f>+SUM(C133)+SUM(B134:B144)</f>
        <v>763.51509400000009</v>
      </c>
      <c r="O133" s="6">
        <f>+SUM(D133)+SUM(C134:C144)</f>
        <v>738.86238300000002</v>
      </c>
      <c r="P133" s="6">
        <f>+SUM(E133)+SUM(D134:D144)</f>
        <v>684.63581599999998</v>
      </c>
      <c r="Q133" s="6">
        <f t="shared" ref="Q133" si="303">+SUM(F133)+SUM(E134:E144)</f>
        <v>714.90650000000005</v>
      </c>
      <c r="R133" s="6">
        <f>+SUM(G133)+SUM(F134:F144)</f>
        <v>723.46079999999995</v>
      </c>
      <c r="S133" s="67">
        <f>+SUM(H133)+SUM(G134:G144)</f>
        <v>619.69229999999993</v>
      </c>
      <c r="T133" s="37">
        <f>+SUM(I133)+SUM(H134:H144)</f>
        <v>613.93919999999991</v>
      </c>
      <c r="U133" s="78">
        <f>+T133/S133-1</f>
        <v>-9.2838010089846268E-3</v>
      </c>
      <c r="V133" s="7">
        <f>+POWER(T133/O133,0.2)-1</f>
        <v>-3.6365452661162756E-2</v>
      </c>
    </row>
    <row r="134" spans="1:22" x14ac:dyDescent="0.25">
      <c r="A134" s="42" t="s">
        <v>11</v>
      </c>
      <c r="B134" s="225">
        <f>+'[1]CONSUMO DOMESTICO VARIEDAD'!I125/10000</f>
        <v>56.096580000000003</v>
      </c>
      <c r="C134" s="162">
        <f>+'[1]CONSUMO DOMESTICO VARIEDAD'!I137/10000</f>
        <v>48.051684999999999</v>
      </c>
      <c r="D134" s="162">
        <f>+'[1]CONSUMO DOMESTICO VARIEDAD'!I149/10000</f>
        <v>47.206893000000001</v>
      </c>
      <c r="E134" s="162">
        <f>+'[1]CONSUMO DOMESTICO VARIEDAD'!I161/10000</f>
        <v>49.992800000000003</v>
      </c>
      <c r="F134" s="162">
        <f>+'[1]CONSUMO DOMESTICO VARIEDAD'!I173/10000</f>
        <v>53.045400000000001</v>
      </c>
      <c r="G134" s="162">
        <f>+'[1]CONSUMO DOMESTICO VARIEDAD'!I185/10000</f>
        <v>44.2027</v>
      </c>
      <c r="H134" s="226">
        <f>+'[1]CONSUMO DOMESTICO VARIEDAD'!I197/10000</f>
        <v>41.443100000000001</v>
      </c>
      <c r="I134" s="226">
        <f>+'[1]CONSUMO DOMESTICO VARIEDAD'!I206/10000</f>
        <v>46.68</v>
      </c>
      <c r="J134" s="7">
        <f>+I134/H134-1</f>
        <v>0.12636361662134354</v>
      </c>
      <c r="K134" s="2"/>
      <c r="L134" s="42" t="s">
        <v>11</v>
      </c>
      <c r="M134" s="6">
        <f>+SUM('[1]CONSUMO DOMESTICO VARIEDAD'!I114:I125)/10000</f>
        <v>831.88243899999998</v>
      </c>
      <c r="N134" s="6">
        <f>+SUM(C133:C134)+SUM(B135:B144)</f>
        <v>755.47019899999998</v>
      </c>
      <c r="O134" s="6">
        <f>+SUM(D133:D134)+SUM(C135:C144)</f>
        <v>738.01759099999992</v>
      </c>
      <c r="P134" s="6">
        <f>+SUM(E133:E134)+SUM(D135:D144)</f>
        <v>687.42172299999993</v>
      </c>
      <c r="Q134" s="6">
        <f t="shared" ref="Q134" si="304">+SUM(F133:F134)+SUM(E135:E144)</f>
        <v>717.95910000000003</v>
      </c>
      <c r="R134" s="6">
        <f>+SUM(G133:G134)+SUM(F135:F144)</f>
        <v>714.61810000000003</v>
      </c>
      <c r="S134" s="67">
        <f>+SUM(H133:H134)+SUM(G135:G144)</f>
        <v>616.93270000000007</v>
      </c>
      <c r="T134" s="37">
        <f>+SUM(I133:I134)+SUM(H135:H144)</f>
        <v>619.17610000000002</v>
      </c>
      <c r="U134" s="78">
        <f t="shared" ref="U134:U142" si="305">+T134/S134-1</f>
        <v>3.6363771931686717E-3</v>
      </c>
      <c r="V134" s="7">
        <f t="shared" ref="V134:V142" si="306">+POWER(T134/O134,0.2)-1</f>
        <v>-3.450618911564951E-2</v>
      </c>
    </row>
    <row r="135" spans="1:22" x14ac:dyDescent="0.25">
      <c r="A135" s="42" t="s">
        <v>0</v>
      </c>
      <c r="B135" s="225">
        <f>+'[1]CONSUMO DOMESTICO VARIEDAD'!I126/10000</f>
        <v>63.693044999999998</v>
      </c>
      <c r="C135" s="162">
        <f>+'[1]CONSUMO DOMESTICO VARIEDAD'!I138/10000</f>
        <v>59.716650999999999</v>
      </c>
      <c r="D135" s="162">
        <f>+'[1]CONSUMO DOMESTICO VARIEDAD'!I150/10000</f>
        <v>58.184243999999993</v>
      </c>
      <c r="E135" s="162">
        <f>+'[1]CONSUMO DOMESTICO VARIEDAD'!I162/10000</f>
        <v>55.577599999999997</v>
      </c>
      <c r="F135" s="162">
        <f>+'[1]CONSUMO DOMESTICO VARIEDAD'!I174/10000</f>
        <v>51.901499999999999</v>
      </c>
      <c r="G135" s="162">
        <f>+'[1]CONSUMO DOMESTICO VARIEDAD'!I186/10000</f>
        <v>40.313099999999999</v>
      </c>
      <c r="H135" s="226">
        <f>+'[1]CONSUMO DOMESTICO VARIEDAD'!I198/10000</f>
        <v>52.686999999999998</v>
      </c>
      <c r="I135" s="226">
        <f>+'[1]CONSUMO DOMESTICO VARIEDAD'!I207/10000</f>
        <v>44.221600000000002</v>
      </c>
      <c r="J135" s="7">
        <f>+I135/H135-1</f>
        <v>-0.16067341089832399</v>
      </c>
      <c r="K135" s="2"/>
      <c r="L135" s="42" t="s">
        <v>0</v>
      </c>
      <c r="M135" s="6">
        <f>+SUM('[1]CONSUMO DOMESTICO VARIEDAD'!I115:I126)/10000</f>
        <v>827.22644100000002</v>
      </c>
      <c r="N135" s="6">
        <f>+SUM(C133:C135)+SUM(B136:B144)</f>
        <v>751.49380499999995</v>
      </c>
      <c r="O135" s="6">
        <f>+SUM(D133:D135)+SUM(C136:C144)</f>
        <v>736.485184</v>
      </c>
      <c r="P135" s="6">
        <f>+SUM(E133:E135)+SUM(D136:D144)</f>
        <v>684.81507899999997</v>
      </c>
      <c r="Q135" s="6">
        <f t="shared" ref="Q135" si="307">+SUM(F133:F135)+SUM(E136:E144)</f>
        <v>714.2829999999999</v>
      </c>
      <c r="R135" s="6">
        <f>+SUM(G133:G135)+SUM(F136:F144)</f>
        <v>703.02970000000005</v>
      </c>
      <c r="S135" s="67">
        <f>+SUM(H133:H135)+SUM(G136:G144)</f>
        <v>629.30660000000012</v>
      </c>
      <c r="T135" s="37">
        <f>+SUM(I133:I135)+SUM(H136:H144)</f>
        <v>610.71070000000009</v>
      </c>
      <c r="U135" s="78">
        <f t="shared" si="305"/>
        <v>-2.954982515676785E-2</v>
      </c>
      <c r="V135" s="7">
        <f t="shared" si="306"/>
        <v>-3.6760457100675659E-2</v>
      </c>
    </row>
    <row r="136" spans="1:22" x14ac:dyDescent="0.25">
      <c r="A136" s="42" t="s">
        <v>1</v>
      </c>
      <c r="B136" s="225">
        <f>+'[1]CONSUMO DOMESTICO VARIEDAD'!I127/10000</f>
        <v>66.736155000000011</v>
      </c>
      <c r="C136" s="162">
        <f>+'[1]CONSUMO DOMESTICO VARIEDAD'!I139/10000</f>
        <v>55.779953000000006</v>
      </c>
      <c r="D136" s="162">
        <f>+'[1]CONSUMO DOMESTICO VARIEDAD'!I151/10000</f>
        <v>55.227400000000003</v>
      </c>
      <c r="E136" s="162">
        <f>+'[1]CONSUMO DOMESTICO VARIEDAD'!I163/10000</f>
        <v>53.656100000000002</v>
      </c>
      <c r="F136" s="162">
        <f>+'[1]CONSUMO DOMESTICO VARIEDAD'!I175/10000</f>
        <v>54.328600000000002</v>
      </c>
      <c r="G136" s="162">
        <f>+'[1]CONSUMO DOMESTICO VARIEDAD'!I187/10000</f>
        <v>45.028100000000002</v>
      </c>
      <c r="H136" s="226">
        <f>+'[1]CONSUMO DOMESTICO VARIEDAD'!I199/10000</f>
        <v>46.030500000000004</v>
      </c>
      <c r="I136" s="226">
        <f>+'[1]CONSUMO DOMESTICO VARIEDAD'!I208/10000</f>
        <v>42.587800000000001</v>
      </c>
      <c r="J136" s="7">
        <f t="shared" ref="J136:J137" si="308">+I136/H136-1</f>
        <v>-7.479171418950481E-2</v>
      </c>
      <c r="K136" s="2"/>
      <c r="L136" s="42" t="s">
        <v>1</v>
      </c>
      <c r="M136" s="6">
        <f>+SUM('[1]CONSUMO DOMESTICO VARIEDAD'!I116:I127)/10000</f>
        <v>822.70174599999996</v>
      </c>
      <c r="N136" s="6">
        <f>+SUM(C133:C136)+SUM(B137:B144)</f>
        <v>740.53760299999988</v>
      </c>
      <c r="O136" s="6">
        <f>+SUM(D133:D136)+SUM(C137:C144)</f>
        <v>735.9326309999999</v>
      </c>
      <c r="P136" s="6">
        <f>+SUM(E133:E136)+SUM(D137:D144)</f>
        <v>683.24377900000002</v>
      </c>
      <c r="Q136" s="6">
        <f t="shared" ref="Q136" si="309">+SUM(F133:F136)+SUM(E137:E144)</f>
        <v>714.95550000000003</v>
      </c>
      <c r="R136" s="6">
        <f>+SUM(G133:G136)+SUM(F137:F144)</f>
        <v>693.72919999999999</v>
      </c>
      <c r="S136" s="67">
        <f>+SUM(H133:H136)+SUM(G137:G144)</f>
        <v>630.30899999999997</v>
      </c>
      <c r="T136" s="37">
        <f>+SUM(I133:I136)+SUM(H137:H144)</f>
        <v>607.26800000000003</v>
      </c>
      <c r="U136" s="78">
        <f t="shared" si="305"/>
        <v>-3.655508647345973E-2</v>
      </c>
      <c r="V136" s="7">
        <f t="shared" si="306"/>
        <v>-3.7704472414002654E-2</v>
      </c>
    </row>
    <row r="137" spans="1:22" x14ac:dyDescent="0.25">
      <c r="A137" s="42" t="s">
        <v>2</v>
      </c>
      <c r="B137" s="225">
        <f>+'[1]CONSUMO DOMESTICO VARIEDAD'!I128/10000</f>
        <v>64.966839000000007</v>
      </c>
      <c r="C137" s="162">
        <f>+'[1]CONSUMO DOMESTICO VARIEDAD'!I140/10000</f>
        <v>69.669558999999992</v>
      </c>
      <c r="D137" s="162">
        <f>+'[1]CONSUMO DOMESTICO VARIEDAD'!I152/10000</f>
        <v>64.979345999999993</v>
      </c>
      <c r="E137" s="162">
        <f>+'[1]CONSUMO DOMESTICO VARIEDAD'!I164/10000</f>
        <v>66.020099999999999</v>
      </c>
      <c r="F137" s="162">
        <f>+'[1]CONSUMO DOMESTICO VARIEDAD'!I176/10000</f>
        <v>62.063200000000002</v>
      </c>
      <c r="G137" s="162">
        <f>+'[1]CONSUMO DOMESTICO VARIEDAD'!I188/10000</f>
        <v>41.6751</v>
      </c>
      <c r="H137" s="226">
        <f>+'[1]CONSUMO DOMESTICO VARIEDAD'!I200/10000</f>
        <v>48.694600000000001</v>
      </c>
      <c r="I137" s="226">
        <f>+'[1]CONSUMO DOMESTICO VARIEDAD'!I209/10000</f>
        <v>37.729500000000002</v>
      </c>
      <c r="J137" s="7">
        <f t="shared" si="308"/>
        <v>-0.22518102623288827</v>
      </c>
      <c r="K137" s="2"/>
      <c r="L137" s="42" t="s">
        <v>2</v>
      </c>
      <c r="M137" s="6">
        <f>+SUM('[1]CONSUMO DOMESTICO VARIEDAD'!I117:I128)/10000</f>
        <v>817.67090199999996</v>
      </c>
      <c r="N137" s="6">
        <f>+SUM(C133:C137)+SUM(B138:B144)</f>
        <v>745.24032299999999</v>
      </c>
      <c r="O137" s="6">
        <f>+SUM(D133:D137)+SUM(C138:C144)</f>
        <v>731.24241800000004</v>
      </c>
      <c r="P137" s="6">
        <f>+SUM(E133:E137)+SUM(D138:D144)</f>
        <v>684.28453300000001</v>
      </c>
      <c r="Q137" s="6">
        <f t="shared" ref="Q137" si="310">+SUM(F133:F137)+SUM(E138:E144)</f>
        <v>710.9985999999999</v>
      </c>
      <c r="R137" s="6">
        <f>+SUM(G133:G137)+SUM(F138:F144)</f>
        <v>673.34109999999998</v>
      </c>
      <c r="S137" s="67">
        <f>+SUM(H133:H137)+SUM(G138:G144)</f>
        <v>637.32849999999996</v>
      </c>
      <c r="T137" s="37">
        <f>+SUM(I133:I137)+SUM(H138:H144)</f>
        <v>596.30290000000002</v>
      </c>
      <c r="U137" s="78">
        <f t="shared" si="305"/>
        <v>-6.4371199467778251E-2</v>
      </c>
      <c r="V137" s="7">
        <f t="shared" si="306"/>
        <v>-3.9978168949146409E-2</v>
      </c>
    </row>
    <row r="138" spans="1:22" x14ac:dyDescent="0.25">
      <c r="A138" s="42" t="s">
        <v>3</v>
      </c>
      <c r="B138" s="225">
        <f>+'[1]CONSUMO DOMESTICO VARIEDAD'!I129/10000</f>
        <v>61.80473400000001</v>
      </c>
      <c r="C138" s="162">
        <f>+'[1]CONSUMO DOMESTICO VARIEDAD'!I141/10000</f>
        <v>70.820808000000014</v>
      </c>
      <c r="D138" s="162">
        <f>+'[1]CONSUMO DOMESTICO VARIEDAD'!I153/10000</f>
        <v>64.079318999999998</v>
      </c>
      <c r="E138" s="162">
        <f>+'[1]CONSUMO DOMESTICO VARIEDAD'!I165/10000</f>
        <v>57.450600000000001</v>
      </c>
      <c r="F138" s="162">
        <f>+'[1]CONSUMO DOMESTICO VARIEDAD'!I177/10000</f>
        <v>71.720500000000001</v>
      </c>
      <c r="G138" s="162">
        <f>+'[1]CONSUMO DOMESTICO VARIEDAD'!I189/10000</f>
        <v>61.3857</v>
      </c>
      <c r="H138" s="226">
        <f>+'[1]CONSUMO DOMESTICO VARIEDAD'!I201/10000</f>
        <v>49.3277</v>
      </c>
      <c r="I138" s="226">
        <f>+'[1]CONSUMO DOMESTICO VARIEDAD'!I210/10000</f>
        <v>42.203499999999998</v>
      </c>
      <c r="J138" s="7">
        <f t="shared" ref="J138" si="311">+I138/H138-1</f>
        <v>-0.14442595134174108</v>
      </c>
      <c r="K138" s="2"/>
      <c r="L138" s="42" t="s">
        <v>3</v>
      </c>
      <c r="M138" s="6">
        <f>+SUM('[1]CONSUMO DOMESTICO VARIEDAD'!I118:I129)/10000</f>
        <v>800.42509100000007</v>
      </c>
      <c r="N138" s="6">
        <f>+SUM(C133:C138)+SUM(B139:B144)</f>
        <v>754.25639699999999</v>
      </c>
      <c r="O138" s="6">
        <f>+SUM(D133:D138)+SUM(C139:C144)</f>
        <v>724.50092899999993</v>
      </c>
      <c r="P138" s="6">
        <f>+SUM(E133:E138)+SUM(D139:D144)</f>
        <v>677.65581399999996</v>
      </c>
      <c r="Q138" s="6">
        <f t="shared" ref="Q138" si="312">+SUM(F133:F138)+SUM(E139:E144)</f>
        <v>725.26850000000002</v>
      </c>
      <c r="R138" s="6">
        <f>+SUM(G133:G138)+SUM(F139:F144)</f>
        <v>663.00630000000001</v>
      </c>
      <c r="S138" s="67">
        <f>+SUM(H133:H138)+SUM(G139:G144)</f>
        <v>625.27050000000008</v>
      </c>
      <c r="T138" s="37">
        <f>+SUM(I133:I138)+SUM(H139:H144)</f>
        <v>589.17869999999994</v>
      </c>
      <c r="U138" s="78">
        <f t="shared" si="305"/>
        <v>-5.7721897962561997E-2</v>
      </c>
      <c r="V138" s="7">
        <f t="shared" si="306"/>
        <v>-4.0507425182809365E-2</v>
      </c>
    </row>
    <row r="139" spans="1:22" x14ac:dyDescent="0.25">
      <c r="A139" s="42" t="s">
        <v>4</v>
      </c>
      <c r="B139" s="225">
        <f>+'[1]CONSUMO DOMESTICO VARIEDAD'!I130/10000</f>
        <v>64.957009999999997</v>
      </c>
      <c r="C139" s="162">
        <f>+'[1]CONSUMO DOMESTICO VARIEDAD'!I142/10000</f>
        <v>66.550060999999999</v>
      </c>
      <c r="D139" s="162">
        <f>+'[1]CONSUMO DOMESTICO VARIEDAD'!I154/10000</f>
        <v>62.522527000000004</v>
      </c>
      <c r="E139" s="162">
        <f>+'[1]CONSUMO DOMESTICO VARIEDAD'!I166/10000</f>
        <v>63.690600000000003</v>
      </c>
      <c r="F139" s="162">
        <f>+'[1]CONSUMO DOMESTICO VARIEDAD'!I178/10000</f>
        <v>75.72</v>
      </c>
      <c r="G139" s="162">
        <f>+'[1]CONSUMO DOMESTICO VARIEDAD'!I190/10000</f>
        <v>59.400300000000001</v>
      </c>
      <c r="H139" s="226">
        <f>+'[1]CONSUMO DOMESTICO VARIEDAD'!I202/10000</f>
        <v>58.245100000000001</v>
      </c>
      <c r="I139" s="226">
        <f>+'[1]CONSUMO DOMESTICO VARIEDAD'!I211/10000</f>
        <v>46.628700000000002</v>
      </c>
      <c r="J139" s="7">
        <f t="shared" ref="J139" si="313">+I139/H139-1</f>
        <v>-0.19943995288874083</v>
      </c>
      <c r="K139" s="2"/>
      <c r="L139" s="42" t="s">
        <v>4</v>
      </c>
      <c r="M139" s="6">
        <f>+SUM('[1]CONSUMO DOMESTICO VARIEDAD'!I119:I130)/10000</f>
        <v>790.68775799999992</v>
      </c>
      <c r="N139" s="6">
        <f>+SUM(C133:C139)+SUM(B140:B144)</f>
        <v>755.84944799999994</v>
      </c>
      <c r="O139" s="6">
        <f>+SUM(D133:D139)+SUM(C140:C144)</f>
        <v>720.47339499999998</v>
      </c>
      <c r="P139" s="6">
        <f>+SUM(E133:E139)+SUM(D140:D144)</f>
        <v>678.82388700000001</v>
      </c>
      <c r="Q139" s="6">
        <f t="shared" ref="Q139" si="314">+SUM(F133:F139)+SUM(E140:E144)</f>
        <v>737.29790000000003</v>
      </c>
      <c r="R139" s="6">
        <f>+SUM(G133:G139)+SUM(F140:F144)</f>
        <v>646.6866</v>
      </c>
      <c r="S139" s="67">
        <f>+SUM(H133:H139)+SUM(G140:G144)</f>
        <v>624.11529999999993</v>
      </c>
      <c r="T139" s="37">
        <f>+SUM(I133:I139)+SUM(H140:H144)</f>
        <v>577.56230000000005</v>
      </c>
      <c r="U139" s="78">
        <f t="shared" si="305"/>
        <v>-7.4590384180615144E-2</v>
      </c>
      <c r="V139" s="7">
        <f t="shared" si="306"/>
        <v>-4.3255051677340228E-2</v>
      </c>
    </row>
    <row r="140" spans="1:22" x14ac:dyDescent="0.25">
      <c r="A140" s="42" t="s">
        <v>5</v>
      </c>
      <c r="B140" s="225">
        <f>+'[1]CONSUMO DOMESTICO VARIEDAD'!I131/10000</f>
        <v>68.972689999999986</v>
      </c>
      <c r="C140" s="162">
        <f>+'[1]CONSUMO DOMESTICO VARIEDAD'!I143/10000</f>
        <v>66.680790999999985</v>
      </c>
      <c r="D140" s="162">
        <f>+'[1]CONSUMO DOMESTICO VARIEDAD'!I155/10000</f>
        <v>62.165680999999992</v>
      </c>
      <c r="E140" s="162">
        <f>+'[1]CONSUMO DOMESTICO VARIEDAD'!I167/10000</f>
        <v>66.119699999999995</v>
      </c>
      <c r="F140" s="162">
        <f>+'[1]CONSUMO DOMESTICO VARIEDAD'!I179/10000</f>
        <v>64.025700000000001</v>
      </c>
      <c r="G140" s="162">
        <f>+'[1]CONSUMO DOMESTICO VARIEDAD'!I191/10000</f>
        <v>57.986800000000002</v>
      </c>
      <c r="H140" s="226">
        <f>+'[1]CONSUMO DOMESTICO VARIEDAD'!I203/10000</f>
        <v>60.902799999999999</v>
      </c>
      <c r="I140" s="226">
        <f>+'[1]CONSUMO DOMESTICO VARIEDAD'!I212/10000</f>
        <v>43.985599999999998</v>
      </c>
      <c r="J140" s="7">
        <f t="shared" ref="J140" si="315">+I140/H140-1</f>
        <v>-0.277773764096232</v>
      </c>
      <c r="K140" s="2"/>
      <c r="L140" s="42" t="s">
        <v>5</v>
      </c>
      <c r="M140" s="6">
        <f>+SUM('[1]CONSUMO DOMESTICO VARIEDAD'!I120:I131)/10000</f>
        <v>791.39772600000003</v>
      </c>
      <c r="N140" s="6">
        <f t="shared" ref="N140:S140" si="316">+SUM(C133:C140)+SUM(B141:B144)</f>
        <v>753.55754899999999</v>
      </c>
      <c r="O140" s="6">
        <f t="shared" si="316"/>
        <v>715.95828499999993</v>
      </c>
      <c r="P140" s="6">
        <f t="shared" si="316"/>
        <v>682.77790600000003</v>
      </c>
      <c r="Q140" s="6">
        <f t="shared" si="316"/>
        <v>735.20389999999998</v>
      </c>
      <c r="R140" s="6">
        <f t="shared" si="316"/>
        <v>640.64769999999999</v>
      </c>
      <c r="S140" s="67">
        <f t="shared" si="316"/>
        <v>627.03129999999999</v>
      </c>
      <c r="T140" s="37">
        <f t="shared" ref="T140" si="317">+SUM(I133:I140)+SUM(H141:H144)</f>
        <v>560.64509999999996</v>
      </c>
      <c r="U140" s="78">
        <f t="shared" si="305"/>
        <v>-0.10587382160986225</v>
      </c>
      <c r="V140" s="7">
        <f t="shared" si="306"/>
        <v>-4.7730088427144435E-2</v>
      </c>
    </row>
    <row r="141" spans="1:22" x14ac:dyDescent="0.25">
      <c r="A141" s="42" t="s">
        <v>6</v>
      </c>
      <c r="B141" s="225">
        <f>+'[1]CONSUMO DOMESTICO VARIEDAD'!I132/10000</f>
        <v>72.16862900000001</v>
      </c>
      <c r="C141" s="162">
        <f>+'[1]CONSUMO DOMESTICO VARIEDAD'!I144/10000</f>
        <v>69.452540999999997</v>
      </c>
      <c r="D141" s="162">
        <f>+'[1]CONSUMO DOMESTICO VARIEDAD'!I156/10000</f>
        <v>56.549551000000001</v>
      </c>
      <c r="E141" s="162">
        <f>+'[1]CONSUMO DOMESTICO VARIEDAD'!I168/10000</f>
        <v>61.337000000000003</v>
      </c>
      <c r="F141" s="162">
        <f>+'[1]CONSUMO DOMESTICO VARIEDAD'!I180/10000</f>
        <v>65.853499999999997</v>
      </c>
      <c r="G141" s="162">
        <f>+'[1]CONSUMO DOMESTICO VARIEDAD'!I192/10000</f>
        <v>56.3371</v>
      </c>
      <c r="H141" s="226">
        <f>+'[1]CONSUMO DOMESTICO VARIEDAD'!I204/10000</f>
        <v>55.513199999999998</v>
      </c>
      <c r="I141" s="226">
        <f>+'[1]CONSUMO DOMESTICO VARIEDAD'!I213/10000</f>
        <v>48.725999999999999</v>
      </c>
      <c r="J141" s="7">
        <f t="shared" ref="J141:J142" si="318">+I141/H141-1</f>
        <v>-0.12226281316875987</v>
      </c>
      <c r="K141" s="2"/>
      <c r="L141" s="42" t="s">
        <v>6</v>
      </c>
      <c r="M141" s="6">
        <f>+SUM('[1]CONSUMO DOMESTICO VARIEDAD'!I121:I132)/10000</f>
        <v>791.4036759999999</v>
      </c>
      <c r="N141" s="6">
        <f t="shared" ref="N141:S141" si="319">+SUM(C133:C141)+SUM(B142:B144)</f>
        <v>750.84146099999998</v>
      </c>
      <c r="O141" s="6">
        <f t="shared" si="319"/>
        <v>703.055295</v>
      </c>
      <c r="P141" s="6">
        <f t="shared" si="319"/>
        <v>687.56535499999995</v>
      </c>
      <c r="Q141" s="6">
        <f t="shared" si="319"/>
        <v>739.72040000000004</v>
      </c>
      <c r="R141" s="6">
        <f t="shared" si="319"/>
        <v>631.13130000000001</v>
      </c>
      <c r="S141" s="67">
        <f t="shared" si="319"/>
        <v>626.20740000000001</v>
      </c>
      <c r="T141" s="37">
        <f t="shared" ref="T141" si="320">+SUM(I133:I141)+SUM(H142:H144)</f>
        <v>553.85789999999997</v>
      </c>
      <c r="U141" s="78">
        <f t="shared" si="305"/>
        <v>-0.1155360029281034</v>
      </c>
      <c r="V141" s="7">
        <f t="shared" si="306"/>
        <v>-4.6585452486669787E-2</v>
      </c>
    </row>
    <row r="142" spans="1:22" x14ac:dyDescent="0.25">
      <c r="A142" s="42" t="s">
        <v>7</v>
      </c>
      <c r="B142" s="225">
        <f>+'[1]CONSUMO DOMESTICO VARIEDAD'!I133/10000</f>
        <v>65.965879000000001</v>
      </c>
      <c r="C142" s="162">
        <f>+'[1]CONSUMO DOMESTICO VARIEDAD'!I145/10000</f>
        <v>60.992068000000003</v>
      </c>
      <c r="D142" s="162">
        <f>+'[1]CONSUMO DOMESTICO VARIEDAD'!I157/10000</f>
        <v>53.978413000000003</v>
      </c>
      <c r="E142" s="162">
        <f>+'[1]CONSUMO DOMESTICO VARIEDAD'!I169/10000</f>
        <v>62.979700000000001</v>
      </c>
      <c r="F142" s="162">
        <f>+'[1]CONSUMO DOMESTICO VARIEDAD'!I181/10000</f>
        <v>62.671100000000003</v>
      </c>
      <c r="G142" s="162">
        <f>+'[1]CONSUMO DOMESTICO VARIEDAD'!I193/10000</f>
        <v>52.538699999999999</v>
      </c>
      <c r="H142" s="226">
        <f>+'[1]CONSUMO DOMESTICO VARIEDAD'!I205/10000</f>
        <v>55.096800000000002</v>
      </c>
      <c r="I142" s="226">
        <f>+'[1]CONSUMO DOMESTICO VARIEDAD'!I214/10000</f>
        <v>53.581400000000002</v>
      </c>
      <c r="J142" s="7">
        <f t="shared" si="318"/>
        <v>-2.7504319670107913E-2</v>
      </c>
      <c r="K142" s="2"/>
      <c r="L142" s="42" t="s">
        <v>7</v>
      </c>
      <c r="M142" s="6">
        <f>+SUM('[1]CONSUMO DOMESTICO VARIEDAD'!I122:I133)/10000</f>
        <v>782.42431299999987</v>
      </c>
      <c r="N142" s="6">
        <f t="shared" ref="N142:S142" si="321">+SUM(C133:C142)+SUM(B143:B144)</f>
        <v>745.86765000000003</v>
      </c>
      <c r="O142" s="6">
        <f t="shared" si="321"/>
        <v>696.04164000000003</v>
      </c>
      <c r="P142" s="6">
        <f t="shared" si="321"/>
        <v>696.566642</v>
      </c>
      <c r="Q142" s="6">
        <f t="shared" si="321"/>
        <v>739.41180000000008</v>
      </c>
      <c r="R142" s="6">
        <f t="shared" si="321"/>
        <v>620.99890000000005</v>
      </c>
      <c r="S142" s="67">
        <f t="shared" si="321"/>
        <v>628.76549999999997</v>
      </c>
      <c r="T142" s="37">
        <f t="shared" ref="T142" si="322">+SUM(I133:I142)+SUM(H143:H144)</f>
        <v>552.34249999999997</v>
      </c>
      <c r="U142" s="78">
        <f t="shared" si="305"/>
        <v>-0.12154451858443249</v>
      </c>
      <c r="V142" s="7">
        <f t="shared" si="306"/>
        <v>-4.5195080602734805E-2</v>
      </c>
    </row>
    <row r="143" spans="1:22" x14ac:dyDescent="0.25">
      <c r="A143" s="42" t="s">
        <v>8</v>
      </c>
      <c r="B143" s="225">
        <f>+'[1]CONSUMO DOMESTICO VARIEDAD'!I134/10000</f>
        <v>64.334979000000004</v>
      </c>
      <c r="C143" s="162">
        <f>+'[1]CONSUMO DOMESTICO VARIEDAD'!I146/10000</f>
        <v>62.686092999999993</v>
      </c>
      <c r="D143" s="162">
        <f>+'[1]CONSUMO DOMESTICO VARIEDAD'!I158/10000</f>
        <v>54.247055000000003</v>
      </c>
      <c r="E143" s="162">
        <f>+'[1]CONSUMO DOMESTICO VARIEDAD'!I170/10000</f>
        <v>60.426000000000002</v>
      </c>
      <c r="F143" s="162">
        <f>+'[1]CONSUMO DOMESTICO VARIEDAD'!I182/10000</f>
        <v>54.495100000000001</v>
      </c>
      <c r="G143" s="162">
        <f>+'[1]CONSUMO DOMESTICO VARIEDAD'!I194/10000</f>
        <v>60.665799999999997</v>
      </c>
      <c r="H143" s="226">
        <f>+'[1]CONSUMO DOMESTICO VARIEDAD'!I206/10000</f>
        <v>46.68</v>
      </c>
      <c r="I143" s="226"/>
      <c r="J143" s="7"/>
      <c r="K143" s="2"/>
      <c r="L143" s="42" t="s">
        <v>8</v>
      </c>
      <c r="M143" s="6">
        <f>+SUM('[1]CONSUMO DOMESTICO VARIEDAD'!I123:I134)/10000</f>
        <v>777.97683700000005</v>
      </c>
      <c r="N143" s="6">
        <f t="shared" ref="N143:S143" si="323">+SUM(C133:C143)+SUM(B144)</f>
        <v>744.21876399999996</v>
      </c>
      <c r="O143" s="6">
        <f t="shared" si="323"/>
        <v>687.60260200000005</v>
      </c>
      <c r="P143" s="6">
        <f t="shared" si="323"/>
        <v>702.745587</v>
      </c>
      <c r="Q143" s="6">
        <f t="shared" si="323"/>
        <v>733.48090000000002</v>
      </c>
      <c r="R143" s="6">
        <f t="shared" si="323"/>
        <v>627.16959999999995</v>
      </c>
      <c r="S143" s="67">
        <f t="shared" si="323"/>
        <v>614.77969999999993</v>
      </c>
      <c r="T143" s="37"/>
      <c r="U143" s="78"/>
      <c r="V143" s="7"/>
    </row>
    <row r="144" spans="1:22" x14ac:dyDescent="0.25">
      <c r="A144" s="42" t="s">
        <v>9</v>
      </c>
      <c r="B144" s="225">
        <f>+'[1]CONSUMO DOMESTICO VARIEDAD'!I135/10000</f>
        <v>62.695401000000004</v>
      </c>
      <c r="C144" s="162">
        <f>+'[1]CONSUMO DOMESTICO VARIEDAD'!I147/10000</f>
        <v>56.124384999999997</v>
      </c>
      <c r="D144" s="162">
        <f>+'[1]CONSUMO DOMESTICO VARIEDAD'!I159/10000</f>
        <v>55.006186999999997</v>
      </c>
      <c r="E144" s="162">
        <f>+'[1]CONSUMO DOMESTICO VARIEDAD'!I171/10000</f>
        <v>58.654600000000002</v>
      </c>
      <c r="F144" s="162">
        <f>+'[1]CONSUMO DOMESTICO VARIEDAD'!I183/10000</f>
        <v>57.987099999999998</v>
      </c>
      <c r="G144" s="162">
        <f>+'[1]CONSUMO DOMESTICO VARIEDAD'!I195/10000</f>
        <v>56.898699999999998</v>
      </c>
      <c r="H144" s="226">
        <f>+'[1]CONSUMO DOMESTICO VARIEDAD'!I207/10000</f>
        <v>44.221600000000002</v>
      </c>
      <c r="I144" s="226"/>
      <c r="J144" s="7"/>
      <c r="K144" s="2"/>
      <c r="L144" s="42" t="s">
        <v>9</v>
      </c>
      <c r="M144" s="6">
        <f>+SUM('[1]CONSUMO DOMESTICO VARIEDAD'!I124:I135)/10000</f>
        <v>771.17981800000007</v>
      </c>
      <c r="N144" s="6">
        <f t="shared" ref="N144:S144" si="324">+SUM(C133:C144)</f>
        <v>737.64774799999998</v>
      </c>
      <c r="O144" s="6">
        <f t="shared" si="324"/>
        <v>686.48440400000004</v>
      </c>
      <c r="P144" s="6">
        <f t="shared" si="324"/>
        <v>706.39400000000001</v>
      </c>
      <c r="Q144" s="6">
        <f t="shared" si="324"/>
        <v>732.8134</v>
      </c>
      <c r="R144" s="6">
        <f t="shared" si="324"/>
        <v>626.08119999999997</v>
      </c>
      <c r="S144" s="67">
        <f t="shared" si="324"/>
        <v>602.10259999999994</v>
      </c>
      <c r="T144" s="37"/>
      <c r="U144" s="78"/>
      <c r="V144" s="7"/>
    </row>
    <row r="145" spans="1:22" ht="25.5" x14ac:dyDescent="0.25">
      <c r="A145" s="53" t="s">
        <v>13</v>
      </c>
      <c r="B145" s="227">
        <f>SUM(B133:B144)</f>
        <v>771.17981800000007</v>
      </c>
      <c r="C145" s="163">
        <f t="shared" ref="C145:G145" si="325">SUM(C133:C144)</f>
        <v>737.64774799999998</v>
      </c>
      <c r="D145" s="163">
        <f t="shared" si="325"/>
        <v>686.48440400000004</v>
      </c>
      <c r="E145" s="163">
        <f t="shared" si="325"/>
        <v>706.39400000000001</v>
      </c>
      <c r="F145" s="163">
        <f t="shared" si="325"/>
        <v>732.8134</v>
      </c>
      <c r="G145" s="163">
        <f t="shared" si="325"/>
        <v>626.08119999999997</v>
      </c>
      <c r="H145" s="228">
        <f t="shared" ref="H145" si="326">SUM(H133:H144)</f>
        <v>602.10259999999994</v>
      </c>
      <c r="I145" s="228"/>
      <c r="J145" s="56"/>
      <c r="K145" s="3"/>
      <c r="L145" s="43" t="s">
        <v>14</v>
      </c>
      <c r="M145" s="46">
        <f>+AVERAGE(M133:M144)</f>
        <v>803.42502583333328</v>
      </c>
      <c r="N145" s="46">
        <f>+AVERAGE(N133:N144)</f>
        <v>749.87467008333317</v>
      </c>
      <c r="O145" s="46">
        <f t="shared" ref="O145:T145" si="327">+AVERAGE(O133:O144)</f>
        <v>717.88806308333335</v>
      </c>
      <c r="P145" s="46">
        <f t="shared" si="327"/>
        <v>688.07751008333332</v>
      </c>
      <c r="Q145" s="46">
        <f t="shared" si="327"/>
        <v>726.35829166666679</v>
      </c>
      <c r="R145" s="46">
        <f t="shared" si="327"/>
        <v>663.65837499999998</v>
      </c>
      <c r="S145" s="237">
        <f t="shared" si="327"/>
        <v>623.48678333333339</v>
      </c>
      <c r="T145" s="203">
        <f t="shared" si="327"/>
        <v>588.09833999999989</v>
      </c>
      <c r="U145" s="79">
        <f t="shared" ref="U145" si="328">+T145/S145-1</f>
        <v>-5.6758931030000404E-2</v>
      </c>
      <c r="V145" s="75">
        <f t="shared" ref="V145" si="329">+POWER(T145/O145,0.2)-1</f>
        <v>-3.9099002314109454E-2</v>
      </c>
    </row>
    <row r="146" spans="1:22" ht="25.5" x14ac:dyDescent="0.25">
      <c r="A146" s="57" t="s">
        <v>15</v>
      </c>
      <c r="B146" s="201">
        <f t="shared" ref="B146:G146" si="330">+B145/B$163</f>
        <v>0.81897695080275024</v>
      </c>
      <c r="C146" s="58">
        <f t="shared" si="330"/>
        <v>0.82649329806174321</v>
      </c>
      <c r="D146" s="58">
        <f t="shared" si="330"/>
        <v>0.81763064194336821</v>
      </c>
      <c r="E146" s="58">
        <f t="shared" si="330"/>
        <v>0.79795151544863752</v>
      </c>
      <c r="F146" s="58">
        <f t="shared" si="330"/>
        <v>0.77713677420750571</v>
      </c>
      <c r="G146" s="58">
        <f t="shared" si="330"/>
        <v>0.74702856023311892</v>
      </c>
      <c r="H146" s="195">
        <f t="shared" ref="H146" si="331">+H145/H$163</f>
        <v>0.72761045588990914</v>
      </c>
      <c r="I146" s="195"/>
      <c r="J146" s="59"/>
      <c r="K146" s="3"/>
      <c r="L146" s="44" t="s">
        <v>15</v>
      </c>
      <c r="M146" s="48">
        <f>+M145/M$163</f>
        <v>0.81645757674834485</v>
      </c>
      <c r="N146" s="48">
        <f t="shared" ref="N146:T146" si="332">+N145/N$163</f>
        <v>0.82205028804979985</v>
      </c>
      <c r="O146" s="48">
        <f t="shared" si="332"/>
        <v>0.82489366845376177</v>
      </c>
      <c r="P146" s="48">
        <f t="shared" si="332"/>
        <v>0.80513963298817515</v>
      </c>
      <c r="Q146" s="48">
        <f t="shared" si="332"/>
        <v>0.79069327392971944</v>
      </c>
      <c r="R146" s="48">
        <f t="shared" si="332"/>
        <v>0.75107496353694858</v>
      </c>
      <c r="S146" s="195">
        <f t="shared" si="332"/>
        <v>0.74006032757038454</v>
      </c>
      <c r="T146" s="193">
        <f t="shared" si="332"/>
        <v>0.73257790357685482</v>
      </c>
      <c r="U146" s="72"/>
      <c r="V146" s="76"/>
    </row>
    <row r="147" spans="1:22" ht="26.25" thickBot="1" x14ac:dyDescent="0.3">
      <c r="A147" s="60" t="s">
        <v>12</v>
      </c>
      <c r="B147" s="202"/>
      <c r="C147" s="62">
        <f>+C145/B145-1</f>
        <v>-4.3481519118281797E-2</v>
      </c>
      <c r="D147" s="62">
        <f t="shared" ref="D147:H147" si="333">+D145/C145-1</f>
        <v>-6.9360130412815857E-2</v>
      </c>
      <c r="E147" s="62">
        <f t="shared" si="333"/>
        <v>2.9002255381172404E-2</v>
      </c>
      <c r="F147" s="62">
        <f t="shared" si="333"/>
        <v>3.7400374295364802E-2</v>
      </c>
      <c r="G147" s="62">
        <f t="shared" si="333"/>
        <v>-0.14564717293652119</v>
      </c>
      <c r="H147" s="196">
        <f t="shared" si="333"/>
        <v>-3.8299504920448091E-2</v>
      </c>
      <c r="I147" s="196"/>
      <c r="J147" s="63"/>
      <c r="K147" s="2"/>
      <c r="L147" s="45" t="s">
        <v>12</v>
      </c>
      <c r="M147" s="49"/>
      <c r="N147" s="50">
        <f>+N145/M145-1</f>
        <v>-6.6652586150719229E-2</v>
      </c>
      <c r="O147" s="50">
        <f t="shared" ref="O147" si="334">+O145/N145-1</f>
        <v>-4.2655937420109424E-2</v>
      </c>
      <c r="P147" s="50">
        <f t="shared" ref="P147" si="335">+P145/O145-1</f>
        <v>-4.1525349888064111E-2</v>
      </c>
      <c r="Q147" s="50">
        <f t="shared" ref="Q147" si="336">+Q145/P145-1</f>
        <v>5.5634403133881349E-2</v>
      </c>
      <c r="R147" s="50">
        <f t="shared" ref="R147" si="337">+R145/Q145-1</f>
        <v>-8.6320920936688972E-2</v>
      </c>
      <c r="S147" s="196">
        <f t="shared" ref="S147" si="338">+S145/R145-1</f>
        <v>-6.0530527723192784E-2</v>
      </c>
      <c r="T147" s="192">
        <f t="shared" ref="T147" si="339">+T145/S145-1</f>
        <v>-5.6758931030000404E-2</v>
      </c>
      <c r="U147" s="73"/>
      <c r="V147" s="52"/>
    </row>
    <row r="148" spans="1:22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2" ht="15.75" thickBot="1" x14ac:dyDescent="0.3">
      <c r="A149" s="277" t="s">
        <v>241</v>
      </c>
      <c r="B149" s="278"/>
      <c r="C149" s="278"/>
      <c r="D149" s="278"/>
      <c r="E149" s="278"/>
      <c r="F149" s="278"/>
      <c r="G149" s="278"/>
      <c r="H149" s="278"/>
      <c r="I149" s="278"/>
      <c r="J149" s="279"/>
      <c r="K149" s="2"/>
      <c r="L149" s="277" t="s">
        <v>242</v>
      </c>
      <c r="M149" s="278"/>
      <c r="N149" s="278"/>
      <c r="O149" s="278"/>
      <c r="P149" s="278"/>
      <c r="Q149" s="278"/>
      <c r="R149" s="278"/>
      <c r="S149" s="278"/>
      <c r="T149" s="278"/>
      <c r="U149" s="278"/>
      <c r="V149" s="279"/>
    </row>
    <row r="150" spans="1:22" ht="38.25" x14ac:dyDescent="0.25">
      <c r="A150" s="38"/>
      <c r="B150" s="39">
        <v>2016</v>
      </c>
      <c r="C150" s="39">
        <f>+B150+1</f>
        <v>2017</v>
      </c>
      <c r="D150" s="39">
        <f t="shared" ref="D150:G150" si="340">+C150+1</f>
        <v>2018</v>
      </c>
      <c r="E150" s="39">
        <f t="shared" si="340"/>
        <v>2019</v>
      </c>
      <c r="F150" s="39">
        <f t="shared" si="340"/>
        <v>2020</v>
      </c>
      <c r="G150" s="39">
        <f t="shared" si="340"/>
        <v>2021</v>
      </c>
      <c r="H150" s="198">
        <f>+H132</f>
        <v>2022</v>
      </c>
      <c r="I150" s="40">
        <v>2023</v>
      </c>
      <c r="J150" s="41" t="s">
        <v>16</v>
      </c>
      <c r="K150" s="2"/>
      <c r="L150" s="65"/>
      <c r="M150" s="64">
        <v>2016</v>
      </c>
      <c r="N150" s="64">
        <f>+M150+1</f>
        <v>2017</v>
      </c>
      <c r="O150" s="64">
        <f t="shared" ref="O150" si="341">+N150+1</f>
        <v>2018</v>
      </c>
      <c r="P150" s="64">
        <f t="shared" ref="P150" si="342">+O150+1</f>
        <v>2019</v>
      </c>
      <c r="Q150" s="64">
        <f t="shared" ref="Q150" si="343">+P150+1</f>
        <v>2020</v>
      </c>
      <c r="R150" s="64">
        <f t="shared" ref="R150" si="344">+Q150+1</f>
        <v>2021</v>
      </c>
      <c r="S150" s="198">
        <v>2022</v>
      </c>
      <c r="T150" s="40">
        <v>2023</v>
      </c>
      <c r="U150" s="77" t="s">
        <v>16</v>
      </c>
      <c r="V150" s="74" t="s">
        <v>21</v>
      </c>
    </row>
    <row r="151" spans="1:22" x14ac:dyDescent="0.25">
      <c r="A151" s="42" t="s">
        <v>10</v>
      </c>
      <c r="B151" s="225">
        <f>+'[1]CONSUMO DOMESTICO VARIEDAD'!J124/10000</f>
        <v>68.129000000000005</v>
      </c>
      <c r="C151" s="162">
        <f>+'[1]CONSUMO DOMESTICO VARIEDAD'!J136/10000</f>
        <v>59.362499999999997</v>
      </c>
      <c r="D151" s="162">
        <f>+'[1]CONSUMO DOMESTICO VARIEDAD'!J148/10000</f>
        <v>60.1753</v>
      </c>
      <c r="E151" s="162">
        <f>+'[1]CONSUMO DOMESTICO VARIEDAD'!J160/10000</f>
        <v>60.9681</v>
      </c>
      <c r="F151" s="162">
        <f>+'[1]CONSUMO DOMESTICO VARIEDAD'!J172/10000</f>
        <v>69.565700000000007</v>
      </c>
      <c r="G151" s="162">
        <f>+'[1]CONSUMO DOMESTICO VARIEDAD'!J184/10000</f>
        <v>65.207999999999998</v>
      </c>
      <c r="H151" s="226">
        <f>+'[1]CONSUMO DOMESTICO VARIEDAD'!J196/10000</f>
        <v>57.266399999999997</v>
      </c>
      <c r="I151" s="226">
        <f>+'[1]CONSUMO DOMESTICO VARIEDAD'!J205/10000</f>
        <v>75.833600000000004</v>
      </c>
      <c r="J151" s="7">
        <f>+I151/H151-1</f>
        <v>0.32422502549488019</v>
      </c>
      <c r="K151" s="2"/>
      <c r="L151" s="42" t="s">
        <v>10</v>
      </c>
      <c r="M151" s="80">
        <f>+SUM('[1]CONSUMO DOMESTICO VARIEDAD'!J113:J124)/10000</f>
        <v>1020.8779059999998</v>
      </c>
      <c r="N151" s="6">
        <f>+SUM(C151)+SUM(B152:B162)</f>
        <v>932.87149999999997</v>
      </c>
      <c r="O151" s="6">
        <f>+SUM(D151)+SUM(C152:C162)</f>
        <v>893.31579999999997</v>
      </c>
      <c r="P151" s="6">
        <f>+SUM(E151)+SUM(D152:D162)</f>
        <v>840.39490000000001</v>
      </c>
      <c r="Q151" s="6">
        <f t="shared" ref="Q151" si="345">+SUM(F151)+SUM(E152:E162)</f>
        <v>893.8569</v>
      </c>
      <c r="R151" s="6">
        <f>+SUM(G151)+SUM(F152:F162)</f>
        <v>938.60810000000004</v>
      </c>
      <c r="S151" s="67">
        <f>+SUM(H151)+SUM(G152:G162)</f>
        <v>830.15379999999993</v>
      </c>
      <c r="T151" s="37">
        <f>+SUM(I151)+SUM(H152:H162)</f>
        <v>846.07400000000018</v>
      </c>
      <c r="U151" s="78">
        <f>+T151/S151-1</f>
        <v>1.9177410258195859E-2</v>
      </c>
      <c r="V151" s="7">
        <f>+POWER(T151/O151,0.2)-1</f>
        <v>-1.0807837375634843E-2</v>
      </c>
    </row>
    <row r="152" spans="1:22" x14ac:dyDescent="0.25">
      <c r="A152" s="42" t="s">
        <v>11</v>
      </c>
      <c r="B152" s="225">
        <f>+'[1]CONSUMO DOMESTICO VARIEDAD'!J125/10000</f>
        <v>66.092699999999994</v>
      </c>
      <c r="C152" s="162">
        <f>+'[1]CONSUMO DOMESTICO VARIEDAD'!J137/10000</f>
        <v>56.695799999999998</v>
      </c>
      <c r="D152" s="162">
        <f>+'[1]CONSUMO DOMESTICO VARIEDAD'!J149/10000</f>
        <v>56.317</v>
      </c>
      <c r="E152" s="162">
        <f>+'[1]CONSUMO DOMESTICO VARIEDAD'!J161/10000</f>
        <v>58.876600000000003</v>
      </c>
      <c r="F152" s="162">
        <f>+'[1]CONSUMO DOMESTICO VARIEDAD'!J173/10000</f>
        <v>63.703800000000001</v>
      </c>
      <c r="G152" s="162">
        <f>+'[1]CONSUMO DOMESTICO VARIEDAD'!J185/10000</f>
        <v>57.557200000000002</v>
      </c>
      <c r="H152" s="226">
        <f>+'[1]CONSUMO DOMESTICO VARIEDAD'!J197/10000</f>
        <v>57.142800000000001</v>
      </c>
      <c r="I152" s="226">
        <f>+'[1]CONSUMO DOMESTICO VARIEDAD'!J206/10000</f>
        <v>67.032499999999999</v>
      </c>
      <c r="J152" s="7">
        <f>+I152/H152-1</f>
        <v>0.17306992306992308</v>
      </c>
      <c r="K152" s="2"/>
      <c r="L152" s="42" t="s">
        <v>11</v>
      </c>
      <c r="M152" s="80">
        <f>+SUM('[1]CONSUMO DOMESTICO VARIEDAD'!J114:J125)/10000</f>
        <v>1017.0515859999999</v>
      </c>
      <c r="N152" s="6">
        <f>+SUM(C151:C152)+SUM(B153:B162)</f>
        <v>923.47460000000012</v>
      </c>
      <c r="O152" s="6">
        <f>+SUM(D151:D152)+SUM(C153:C162)</f>
        <v>892.93700000000001</v>
      </c>
      <c r="P152" s="6">
        <f>+SUM(E151:E152)+SUM(D153:D162)</f>
        <v>842.95449999999994</v>
      </c>
      <c r="Q152" s="6">
        <f t="shared" ref="Q152" si="346">+SUM(F151:F152)+SUM(E153:E162)</f>
        <v>898.68409999999994</v>
      </c>
      <c r="R152" s="6">
        <f>+SUM(G151:G152)+SUM(F153:F162)</f>
        <v>932.46149999999989</v>
      </c>
      <c r="S152" s="67">
        <f>+SUM(H151:H152)+SUM(G153:G162)</f>
        <v>829.73939999999993</v>
      </c>
      <c r="T152" s="37">
        <f>+SUM(I151:I152)+SUM(H153:H162)</f>
        <v>855.96370000000002</v>
      </c>
      <c r="U152" s="78">
        <f t="shared" ref="U152:U160" si="347">+T152/S152-1</f>
        <v>3.1605465523271592E-2</v>
      </c>
      <c r="V152" s="7">
        <f t="shared" ref="V152:V160" si="348">+POWER(T152/O152,0.2)-1</f>
        <v>-8.4219472106961124E-3</v>
      </c>
    </row>
    <row r="153" spans="1:22" x14ac:dyDescent="0.25">
      <c r="A153" s="42" t="s">
        <v>0</v>
      </c>
      <c r="B153" s="225">
        <f>+'[1]CONSUMO DOMESTICO VARIEDAD'!J126/10000</f>
        <v>75.850499999999997</v>
      </c>
      <c r="C153" s="162">
        <f>+'[1]CONSUMO DOMESTICO VARIEDAD'!J138/10000</f>
        <v>70.5274</v>
      </c>
      <c r="D153" s="162">
        <f>+'[1]CONSUMO DOMESTICO VARIEDAD'!J150/10000</f>
        <v>68.701999999999998</v>
      </c>
      <c r="E153" s="162">
        <f>+'[1]CONSUMO DOMESTICO VARIEDAD'!J162/10000</f>
        <v>67.278499999999994</v>
      </c>
      <c r="F153" s="162">
        <f>+'[1]CONSUMO DOMESTICO VARIEDAD'!J174/10000</f>
        <v>63.840899999999998</v>
      </c>
      <c r="G153" s="162">
        <f>+'[1]CONSUMO DOMESTICO VARIEDAD'!J186/10000</f>
        <v>56.535600000000002</v>
      </c>
      <c r="H153" s="226">
        <f>+'[1]CONSUMO DOMESTICO VARIEDAD'!J198/10000</f>
        <v>71.907300000000006</v>
      </c>
      <c r="I153" s="226">
        <f>+'[1]CONSUMO DOMESTICO VARIEDAD'!J207/10000</f>
        <v>57.319699999999997</v>
      </c>
      <c r="J153" s="7">
        <f>+I153/H153-1</f>
        <v>-0.2028667464916637</v>
      </c>
      <c r="K153" s="2"/>
      <c r="L153" s="42" t="s">
        <v>0</v>
      </c>
      <c r="M153" s="80">
        <f>+SUM('[1]CONSUMO DOMESTICO VARIEDAD'!J115:J126)/10000</f>
        <v>1012.026923</v>
      </c>
      <c r="N153" s="6">
        <f>+SUM(C151:C153)+SUM(B154:B162)</f>
        <v>918.15149999999994</v>
      </c>
      <c r="O153" s="6">
        <f>+SUM(D151:D153)+SUM(C154:C162)</f>
        <v>891.11159999999995</v>
      </c>
      <c r="P153" s="6">
        <f>+SUM(E151:E153)+SUM(D154:D162)</f>
        <v>841.53099999999995</v>
      </c>
      <c r="Q153" s="6">
        <f t="shared" ref="Q153" si="349">+SUM(F151:F153)+SUM(E154:E162)</f>
        <v>895.24649999999997</v>
      </c>
      <c r="R153" s="6">
        <f>+SUM(G151:G153)+SUM(F154:F162)</f>
        <v>925.15620000000001</v>
      </c>
      <c r="S153" s="67">
        <f>+SUM(H151:H153)+SUM(G154:G162)</f>
        <v>845.11109999999996</v>
      </c>
      <c r="T153" s="37">
        <f>+SUM(I151:I153)+SUM(H154:H162)</f>
        <v>841.37610000000018</v>
      </c>
      <c r="U153" s="78">
        <f t="shared" si="347"/>
        <v>-4.4195372655734255E-3</v>
      </c>
      <c r="V153" s="7">
        <f t="shared" si="348"/>
        <v>-1.1420466950390784E-2</v>
      </c>
    </row>
    <row r="154" spans="1:22" x14ac:dyDescent="0.25">
      <c r="A154" s="42" t="s">
        <v>1</v>
      </c>
      <c r="B154" s="225">
        <f>+'[1]CONSUMO DOMESTICO VARIEDAD'!J127/10000</f>
        <v>80.637100000000004</v>
      </c>
      <c r="C154" s="162">
        <f>+'[1]CONSUMO DOMESTICO VARIEDAD'!J139/10000</f>
        <v>67.297700000000006</v>
      </c>
      <c r="D154" s="162">
        <f>+'[1]CONSUMO DOMESTICO VARIEDAD'!J151/10000</f>
        <v>65.8476</v>
      </c>
      <c r="E154" s="162">
        <f>+'[1]CONSUMO DOMESTICO VARIEDAD'!J163/10000</f>
        <v>66.141300000000001</v>
      </c>
      <c r="F154" s="162">
        <f>+'[1]CONSUMO DOMESTICO VARIEDAD'!J175/10000</f>
        <v>67.858199999999997</v>
      </c>
      <c r="G154" s="162">
        <f>+'[1]CONSUMO DOMESTICO VARIEDAD'!J187/10000</f>
        <v>63.4193</v>
      </c>
      <c r="H154" s="226">
        <f>+'[1]CONSUMO DOMESTICO VARIEDAD'!J199/10000</f>
        <v>64.518900000000002</v>
      </c>
      <c r="I154" s="226">
        <f>+'[1]CONSUMO DOMESTICO VARIEDAD'!J208/10000</f>
        <v>54.833300000000001</v>
      </c>
      <c r="J154" s="7">
        <f t="shared" ref="J154:J155" si="350">+I154/H154-1</f>
        <v>-0.1501203523308674</v>
      </c>
      <c r="K154" s="2"/>
      <c r="L154" s="42" t="s">
        <v>1</v>
      </c>
      <c r="M154" s="80">
        <f>+SUM('[1]CONSUMO DOMESTICO VARIEDAD'!J116:J127)/10000</f>
        <v>1008.616551</v>
      </c>
      <c r="N154" s="6">
        <f>+SUM(C151:C154)+SUM(B155:B162)</f>
        <v>904.81209999999987</v>
      </c>
      <c r="O154" s="6">
        <f>+SUM(D151:D154)+SUM(C155:C162)</f>
        <v>889.66149999999993</v>
      </c>
      <c r="P154" s="6">
        <f>+SUM(E151:E154)+SUM(D155:D162)</f>
        <v>841.82469999999989</v>
      </c>
      <c r="Q154" s="6">
        <f t="shared" ref="Q154" si="351">+SUM(F151:F154)+SUM(E155:E162)</f>
        <v>896.96340000000009</v>
      </c>
      <c r="R154" s="6">
        <f>+SUM(G151:G154)+SUM(F155:F162)</f>
        <v>920.71730000000002</v>
      </c>
      <c r="S154" s="67">
        <f>+SUM(H151:H154)+SUM(G155:G162)</f>
        <v>846.21069999999997</v>
      </c>
      <c r="T154" s="37">
        <f>+SUM(I151:I154)+SUM(H155:H162)</f>
        <v>831.69049999999993</v>
      </c>
      <c r="U154" s="78">
        <f t="shared" si="347"/>
        <v>-1.7159083429221678E-2</v>
      </c>
      <c r="V154" s="7">
        <f t="shared" si="348"/>
        <v>-1.3385738784741252E-2</v>
      </c>
    </row>
    <row r="155" spans="1:22" x14ac:dyDescent="0.25">
      <c r="A155" s="42" t="s">
        <v>2</v>
      </c>
      <c r="B155" s="225">
        <f>+'[1]CONSUMO DOMESTICO VARIEDAD'!J128/10000</f>
        <v>77.721000000000004</v>
      </c>
      <c r="C155" s="162">
        <f>+'[1]CONSUMO DOMESTICO VARIEDAD'!J140/10000</f>
        <v>82.424899999999994</v>
      </c>
      <c r="D155" s="162">
        <f>+'[1]CONSUMO DOMESTICO VARIEDAD'!J152/10000</f>
        <v>75.917000000000002</v>
      </c>
      <c r="E155" s="162">
        <f>+'[1]CONSUMO DOMESTICO VARIEDAD'!J164/10000</f>
        <v>82.659000000000006</v>
      </c>
      <c r="F155" s="162">
        <f>+'[1]CONSUMO DOMESTICO VARIEDAD'!J176/10000</f>
        <v>80.617400000000004</v>
      </c>
      <c r="G155" s="162">
        <f>+'[1]CONSUMO DOMESTICO VARIEDAD'!J188/10000</f>
        <v>60.373399999999997</v>
      </c>
      <c r="H155" s="226">
        <f>+'[1]CONSUMO DOMESTICO VARIEDAD'!J200/10000</f>
        <v>65.383799999999994</v>
      </c>
      <c r="I155" s="226">
        <f>+'[1]CONSUMO DOMESTICO VARIEDAD'!J209/10000</f>
        <v>49.345799999999997</v>
      </c>
      <c r="J155" s="7">
        <f t="shared" si="350"/>
        <v>-0.24529011773558584</v>
      </c>
      <c r="K155" s="2"/>
      <c r="L155" s="42" t="s">
        <v>2</v>
      </c>
      <c r="M155" s="80">
        <f>+SUM('[1]CONSUMO DOMESTICO VARIEDAD'!J117:J128)/10000</f>
        <v>1001.8343880000001</v>
      </c>
      <c r="N155" s="6">
        <f>+SUM(C151:C155)+SUM(B156:B162)</f>
        <v>909.51599999999985</v>
      </c>
      <c r="O155" s="6">
        <f>+SUM(D151:D155)+SUM(C156:C162)</f>
        <v>883.15359999999998</v>
      </c>
      <c r="P155" s="6">
        <f>+SUM(E151:E155)+SUM(D156:D162)</f>
        <v>848.56669999999997</v>
      </c>
      <c r="Q155" s="6">
        <f t="shared" ref="Q155" si="352">+SUM(F151:F155)+SUM(E156:E162)</f>
        <v>894.92180000000008</v>
      </c>
      <c r="R155" s="6">
        <f>+SUM(G151:G155)+SUM(F156:F162)</f>
        <v>900.47329999999999</v>
      </c>
      <c r="S155" s="67">
        <f>+SUM(H151:H155)+SUM(G156:G162)</f>
        <v>851.22109999999998</v>
      </c>
      <c r="T155" s="37">
        <f>+SUM(I151:I155)+SUM(H156:H162)</f>
        <v>815.65250000000003</v>
      </c>
      <c r="U155" s="78">
        <f t="shared" si="347"/>
        <v>-4.1785383374542739E-2</v>
      </c>
      <c r="V155" s="7">
        <f t="shared" si="348"/>
        <v>-1.5776374731985232E-2</v>
      </c>
    </row>
    <row r="156" spans="1:22" x14ac:dyDescent="0.25">
      <c r="A156" s="42" t="s">
        <v>3</v>
      </c>
      <c r="B156" s="225">
        <f>+'[1]CONSUMO DOMESTICO VARIEDAD'!J129/10000</f>
        <v>75.114500000000007</v>
      </c>
      <c r="C156" s="162">
        <f>+'[1]CONSUMO DOMESTICO VARIEDAD'!J141/10000</f>
        <v>84.910499999999999</v>
      </c>
      <c r="D156" s="162">
        <f>+'[1]CONSUMO DOMESTICO VARIEDAD'!J153/10000</f>
        <v>77.850099999999998</v>
      </c>
      <c r="E156" s="162">
        <f>+'[1]CONSUMO DOMESTICO VARIEDAD'!J165/10000</f>
        <v>72.9024</v>
      </c>
      <c r="F156" s="162">
        <f>+'[1]CONSUMO DOMESTICO VARIEDAD'!J177/10000</f>
        <v>91.588099999999997</v>
      </c>
      <c r="G156" s="162">
        <f>+'[1]CONSUMO DOMESTICO VARIEDAD'!J189/10000</f>
        <v>81.261200000000002</v>
      </c>
      <c r="H156" s="226">
        <f>+'[1]CONSUMO DOMESTICO VARIEDAD'!J201/10000</f>
        <v>70.5976</v>
      </c>
      <c r="I156" s="226">
        <f>+'[1]CONSUMO DOMESTICO VARIEDAD'!J210/10000</f>
        <v>56.851199999999999</v>
      </c>
      <c r="J156" s="7">
        <f t="shared" ref="J156" si="353">+I156/H156-1</f>
        <v>-0.19471483449862315</v>
      </c>
      <c r="K156" s="2"/>
      <c r="L156" s="42" t="s">
        <v>3</v>
      </c>
      <c r="M156" s="80">
        <f>+SUM('[1]CONSUMO DOMESTICO VARIEDAD'!J118:J129)/10000</f>
        <v>980.76753200000007</v>
      </c>
      <c r="N156" s="6">
        <f>+SUM(C151:C156)+SUM(B157:B162)</f>
        <v>919.3119999999999</v>
      </c>
      <c r="O156" s="6">
        <f>+SUM(D151:D156)+SUM(C157:C162)</f>
        <v>876.09320000000002</v>
      </c>
      <c r="P156" s="6">
        <f>+SUM(E151:E156)+SUM(D157:D162)</f>
        <v>843.61899999999991</v>
      </c>
      <c r="Q156" s="6">
        <f t="shared" ref="Q156" si="354">+SUM(F151:F156)+SUM(E157:E162)</f>
        <v>913.60750000000007</v>
      </c>
      <c r="R156" s="6">
        <f>+SUM(G151:G156)+SUM(F157:F162)</f>
        <v>890.14640000000009</v>
      </c>
      <c r="S156" s="67">
        <f>+SUM(H151:H156)+SUM(G157:G162)</f>
        <v>840.55750000000012</v>
      </c>
      <c r="T156" s="37">
        <f>+SUM(I151:I156)+SUM(H157:H162)</f>
        <v>801.90610000000015</v>
      </c>
      <c r="U156" s="78">
        <f t="shared" si="347"/>
        <v>-4.598305291428606E-2</v>
      </c>
      <c r="V156" s="7">
        <f t="shared" si="348"/>
        <v>-1.7540533785134427E-2</v>
      </c>
    </row>
    <row r="157" spans="1:22" x14ac:dyDescent="0.25">
      <c r="A157" s="42" t="s">
        <v>4</v>
      </c>
      <c r="B157" s="225">
        <f>+'[1]CONSUMO DOMESTICO VARIEDAD'!J130/10000</f>
        <v>79.930800000000005</v>
      </c>
      <c r="C157" s="162">
        <f>+'[1]CONSUMO DOMESTICO VARIEDAD'!J142/10000</f>
        <v>81.853399999999993</v>
      </c>
      <c r="D157" s="162">
        <f>+'[1]CONSUMO DOMESTICO VARIEDAD'!J154/10000</f>
        <v>76.870999999999995</v>
      </c>
      <c r="E157" s="162">
        <f>+'[1]CONSUMO DOMESTICO VARIEDAD'!J166/10000</f>
        <v>80.507599999999996</v>
      </c>
      <c r="F157" s="162">
        <f>+'[1]CONSUMO DOMESTICO VARIEDAD'!J178/10000</f>
        <v>98.247399999999999</v>
      </c>
      <c r="G157" s="162">
        <f>+'[1]CONSUMO DOMESTICO VARIEDAD'!J190/10000</f>
        <v>78.108699999999999</v>
      </c>
      <c r="H157" s="226">
        <f>+'[1]CONSUMO DOMESTICO VARIEDAD'!J202/10000</f>
        <v>78.757800000000003</v>
      </c>
      <c r="I157" s="226">
        <f>+'[1]CONSUMO DOMESTICO VARIEDAD'!J211/10000</f>
        <v>60.428400000000003</v>
      </c>
      <c r="J157" s="7">
        <f t="shared" ref="J157" si="355">+I157/H157-1</f>
        <v>-0.23273123423965625</v>
      </c>
      <c r="K157" s="2"/>
      <c r="L157" s="42" t="s">
        <v>4</v>
      </c>
      <c r="M157" s="80">
        <f>+SUM('[1]CONSUMO DOMESTICO VARIEDAD'!J119:J130)/10000</f>
        <v>967.51244499999996</v>
      </c>
      <c r="N157" s="6">
        <f>+SUM(C151:C157)+SUM(B158:B162)</f>
        <v>921.2346</v>
      </c>
      <c r="O157" s="6">
        <f>+SUM(D151:D157)+SUM(C158:C162)</f>
        <v>871.11079999999993</v>
      </c>
      <c r="P157" s="6">
        <f>+SUM(E151:E157)+SUM(D158:D162)</f>
        <v>847.25559999999996</v>
      </c>
      <c r="Q157" s="6">
        <f t="shared" ref="Q157" si="356">+SUM(F151:F157)+SUM(E158:E162)</f>
        <v>931.34730000000002</v>
      </c>
      <c r="R157" s="6">
        <f>+SUM(G151:G157)+SUM(F158:F162)</f>
        <v>870.0077</v>
      </c>
      <c r="S157" s="67">
        <f>+SUM(H151:H157)+SUM(G158:G162)</f>
        <v>841.20659999999998</v>
      </c>
      <c r="T157" s="37">
        <f>+SUM(I151:I157)+SUM(H158:H162)</f>
        <v>783.57670000000007</v>
      </c>
      <c r="U157" s="78">
        <f t="shared" si="347"/>
        <v>-6.8508616076003115E-2</v>
      </c>
      <c r="V157" s="7">
        <f t="shared" si="348"/>
        <v>-2.0957323586063059E-2</v>
      </c>
    </row>
    <row r="158" spans="1:22" x14ac:dyDescent="0.25">
      <c r="A158" s="42" t="s">
        <v>5</v>
      </c>
      <c r="B158" s="225">
        <f>+'[1]CONSUMO DOMESTICO VARIEDAD'!J131/10000</f>
        <v>90.293899999999994</v>
      </c>
      <c r="C158" s="162">
        <f>+'[1]CONSUMO DOMESTICO VARIEDAD'!J143/10000</f>
        <v>83.388800000000003</v>
      </c>
      <c r="D158" s="162">
        <f>+'[1]CONSUMO DOMESTICO VARIEDAD'!J155/10000</f>
        <v>78.863500000000002</v>
      </c>
      <c r="E158" s="162">
        <f>+'[1]CONSUMO DOMESTICO VARIEDAD'!J167/10000</f>
        <v>84.476500000000001</v>
      </c>
      <c r="F158" s="162">
        <f>+'[1]CONSUMO DOMESTICO VARIEDAD'!J179/10000</f>
        <v>85.673500000000004</v>
      </c>
      <c r="G158" s="162">
        <f>+'[1]CONSUMO DOMESTICO VARIEDAD'!J191/10000</f>
        <v>79.381299999999996</v>
      </c>
      <c r="H158" s="226">
        <f>+'[1]CONSUMO DOMESTICO VARIEDAD'!J203/10000</f>
        <v>84.063999999999993</v>
      </c>
      <c r="I158" s="226">
        <f>+'[1]CONSUMO DOMESTICO VARIEDAD'!J212/10000</f>
        <v>62.294199999999996</v>
      </c>
      <c r="J158" s="7">
        <f t="shared" ref="J158" si="357">+I158/H158-1</f>
        <v>-0.25896697754092113</v>
      </c>
      <c r="K158" s="2"/>
      <c r="L158" s="42" t="s">
        <v>5</v>
      </c>
      <c r="M158" s="80">
        <f>+SUM('[1]CONSUMO DOMESTICO VARIEDAD'!J120:J131)/10000</f>
        <v>972.14110099999994</v>
      </c>
      <c r="N158" s="6">
        <f t="shared" ref="N158:S158" si="358">+SUM(C151:C158)+SUM(B159:B162)</f>
        <v>914.32950000000005</v>
      </c>
      <c r="O158" s="6">
        <f t="shared" si="358"/>
        <v>866.58549999999991</v>
      </c>
      <c r="P158" s="6">
        <f t="shared" si="358"/>
        <v>852.86860000000001</v>
      </c>
      <c r="Q158" s="6">
        <f t="shared" si="358"/>
        <v>932.54430000000002</v>
      </c>
      <c r="R158" s="6">
        <f t="shared" si="358"/>
        <v>863.71550000000002</v>
      </c>
      <c r="S158" s="67">
        <f t="shared" si="358"/>
        <v>845.88930000000005</v>
      </c>
      <c r="T158" s="37">
        <f t="shared" ref="T158" si="359">+SUM(I151:I158)+SUM(H159:H162)</f>
        <v>761.80690000000004</v>
      </c>
      <c r="U158" s="78">
        <f t="shared" si="347"/>
        <v>-9.9401186420019716E-2</v>
      </c>
      <c r="V158" s="7">
        <f t="shared" si="348"/>
        <v>-2.5444230778134402E-2</v>
      </c>
    </row>
    <row r="159" spans="1:22" x14ac:dyDescent="0.25">
      <c r="A159" s="42" t="s">
        <v>6</v>
      </c>
      <c r="B159" s="225">
        <f>+'[1]CONSUMO DOMESTICO VARIEDAD'!J132/10000</f>
        <v>90.968999999999994</v>
      </c>
      <c r="C159" s="162">
        <f>+'[1]CONSUMO DOMESTICO VARIEDAD'!J144/10000</f>
        <v>84.113399999999999</v>
      </c>
      <c r="D159" s="162">
        <f>+'[1]CONSUMO DOMESTICO VARIEDAD'!J156/10000</f>
        <v>72.561199999999999</v>
      </c>
      <c r="E159" s="162">
        <f>+'[1]CONSUMO DOMESTICO VARIEDAD'!J168/10000</f>
        <v>79.028000000000006</v>
      </c>
      <c r="F159" s="162">
        <f>+'[1]CONSUMO DOMESTICO VARIEDAD'!J180/10000</f>
        <v>87.038899999999998</v>
      </c>
      <c r="G159" s="162">
        <f>+'[1]CONSUMO DOMESTICO VARIEDAD'!J192/10000</f>
        <v>73.431700000000006</v>
      </c>
      <c r="H159" s="226">
        <f>+'[1]CONSUMO DOMESTICO VARIEDAD'!J204/10000</f>
        <v>77.682400000000001</v>
      </c>
      <c r="I159" s="226">
        <f>+'[1]CONSUMO DOMESTICO VARIEDAD'!J213/10000</f>
        <v>63.488300000000002</v>
      </c>
      <c r="J159" s="7">
        <f t="shared" ref="J159:J160" si="360">+I159/H159-1</f>
        <v>-0.18271963791026025</v>
      </c>
      <c r="K159" s="2"/>
      <c r="L159" s="42" t="s">
        <v>6</v>
      </c>
      <c r="M159" s="80">
        <f>+SUM('[1]CONSUMO DOMESTICO VARIEDAD'!J121:J132)/10000</f>
        <v>972.76155700000004</v>
      </c>
      <c r="N159" s="6">
        <f t="shared" ref="N159:S159" si="361">+SUM(C151:C159)+SUM(B160:B162)</f>
        <v>907.47389999999996</v>
      </c>
      <c r="O159" s="6">
        <f t="shared" si="361"/>
        <v>855.03329999999994</v>
      </c>
      <c r="P159" s="6">
        <f t="shared" si="361"/>
        <v>859.33539999999994</v>
      </c>
      <c r="Q159" s="6">
        <f t="shared" si="361"/>
        <v>940.55520000000001</v>
      </c>
      <c r="R159" s="6">
        <f t="shared" si="361"/>
        <v>850.10829999999999</v>
      </c>
      <c r="S159" s="67">
        <f t="shared" si="361"/>
        <v>850.1400000000001</v>
      </c>
      <c r="T159" s="37">
        <f t="shared" ref="T159" si="362">+SUM(I151:I159)+SUM(H160:H162)</f>
        <v>747.61280000000011</v>
      </c>
      <c r="U159" s="78">
        <f t="shared" si="347"/>
        <v>-0.12060037170348414</v>
      </c>
      <c r="V159" s="7">
        <f t="shared" si="348"/>
        <v>-2.6493759418055096E-2</v>
      </c>
    </row>
    <row r="160" spans="1:22" x14ac:dyDescent="0.25">
      <c r="A160" s="42" t="s">
        <v>7</v>
      </c>
      <c r="B160" s="225">
        <f>+'[1]CONSUMO DOMESTICO VARIEDAD'!J133/10000</f>
        <v>83.134399999999999</v>
      </c>
      <c r="C160" s="162">
        <f>+'[1]CONSUMO DOMESTICO VARIEDAD'!J145/10000</f>
        <v>78.059299999999993</v>
      </c>
      <c r="D160" s="162">
        <f>+'[1]CONSUMO DOMESTICO VARIEDAD'!J157/10000</f>
        <v>70.200900000000004</v>
      </c>
      <c r="E160" s="162">
        <f>+'[1]CONSUMO DOMESTICO VARIEDAD'!J169/10000</f>
        <v>82.063500000000005</v>
      </c>
      <c r="F160" s="162">
        <f>+'[1]CONSUMO DOMESTICO VARIEDAD'!J181/10000</f>
        <v>83.676599999999993</v>
      </c>
      <c r="G160" s="162">
        <f>+'[1]CONSUMO DOMESTICO VARIEDAD'!J193/10000</f>
        <v>68.788700000000006</v>
      </c>
      <c r="H160" s="226">
        <f>+'[1]CONSUMO DOMESTICO VARIEDAD'!J205/10000</f>
        <v>75.833600000000004</v>
      </c>
      <c r="I160" s="226">
        <f>+'[1]CONSUMO DOMESTICO VARIEDAD'!J214/10000</f>
        <v>70.353999999999999</v>
      </c>
      <c r="J160" s="7">
        <f t="shared" si="360"/>
        <v>-7.2258207443666178E-2</v>
      </c>
      <c r="K160" s="2"/>
      <c r="L160" s="42" t="s">
        <v>7</v>
      </c>
      <c r="M160" s="80">
        <f>+SUM('[1]CONSUMO DOMESTICO VARIEDAD'!J122:J133)/10000</f>
        <v>961.08738100000005</v>
      </c>
      <c r="N160" s="6">
        <f t="shared" ref="N160:S160" si="363">+SUM(C151:C160)+SUM(B161:B162)</f>
        <v>902.39879999999994</v>
      </c>
      <c r="O160" s="6">
        <f t="shared" si="363"/>
        <v>847.17489999999998</v>
      </c>
      <c r="P160" s="6">
        <f t="shared" si="363"/>
        <v>871.19799999999987</v>
      </c>
      <c r="Q160" s="6">
        <f t="shared" si="363"/>
        <v>942.16830000000004</v>
      </c>
      <c r="R160" s="6">
        <f t="shared" si="363"/>
        <v>835.22040000000004</v>
      </c>
      <c r="S160" s="67">
        <f t="shared" si="363"/>
        <v>857.18490000000008</v>
      </c>
      <c r="T160" s="37">
        <f t="shared" ref="T160" si="364">+SUM(I151:I160)+SUM(H161:H162)</f>
        <v>742.1332000000001</v>
      </c>
      <c r="U160" s="78">
        <f t="shared" si="347"/>
        <v>-0.13422039982272205</v>
      </c>
      <c r="V160" s="7">
        <f t="shared" si="348"/>
        <v>-2.6128276753680568E-2</v>
      </c>
    </row>
    <row r="161" spans="1:22" x14ac:dyDescent="0.25">
      <c r="A161" s="42" t="s">
        <v>8</v>
      </c>
      <c r="B161" s="225">
        <f>+'[1]CONSUMO DOMESTICO VARIEDAD'!J134/10000</f>
        <v>79.772199999999998</v>
      </c>
      <c r="C161" s="162">
        <f>+'[1]CONSUMO DOMESTICO VARIEDAD'!J146/10000</f>
        <v>77.701700000000002</v>
      </c>
      <c r="D161" s="162">
        <f>+'[1]CONSUMO DOMESTICO VARIEDAD'!J158/10000</f>
        <v>68.101699999999994</v>
      </c>
      <c r="E161" s="162">
        <f>+'[1]CONSUMO DOMESTICO VARIEDAD'!J170/10000</f>
        <v>77.373199999999997</v>
      </c>
      <c r="F161" s="162">
        <f>+'[1]CONSUMO DOMESTICO VARIEDAD'!J182/10000</f>
        <v>75.960400000000007</v>
      </c>
      <c r="G161" s="162">
        <f>+'[1]CONSUMO DOMESTICO VARIEDAD'!J194/10000</f>
        <v>79.366299999999995</v>
      </c>
      <c r="H161" s="226">
        <f>+'[1]CONSUMO DOMESTICO VARIEDAD'!J206/10000</f>
        <v>67.032499999999999</v>
      </c>
      <c r="I161" s="226"/>
      <c r="J161" s="7"/>
      <c r="K161" s="2"/>
      <c r="L161" s="42" t="s">
        <v>8</v>
      </c>
      <c r="M161" s="80">
        <f>+SUM('[1]CONSUMO DOMESTICO VARIEDAD'!J123:J134)/10000</f>
        <v>952.13688100000002</v>
      </c>
      <c r="N161" s="6">
        <f t="shared" ref="N161:S161" si="365">+SUM(C151:C161)+SUM(B162)</f>
        <v>900.3282999999999</v>
      </c>
      <c r="O161" s="6">
        <f t="shared" si="365"/>
        <v>837.57490000000007</v>
      </c>
      <c r="P161" s="6">
        <f t="shared" si="365"/>
        <v>880.46949999999993</v>
      </c>
      <c r="Q161" s="6">
        <f t="shared" si="365"/>
        <v>940.7555000000001</v>
      </c>
      <c r="R161" s="6">
        <f t="shared" si="365"/>
        <v>838.62630000000001</v>
      </c>
      <c r="S161" s="67">
        <f t="shared" si="365"/>
        <v>844.85110000000009</v>
      </c>
      <c r="T161" s="37"/>
      <c r="U161" s="78"/>
      <c r="V161" s="7"/>
    </row>
    <row r="162" spans="1:22" x14ac:dyDescent="0.25">
      <c r="A162" s="42" t="s">
        <v>9</v>
      </c>
      <c r="B162" s="225">
        <f>+'[1]CONSUMO DOMESTICO VARIEDAD'!J135/10000</f>
        <v>73.992900000000006</v>
      </c>
      <c r="C162" s="162">
        <f>+'[1]CONSUMO DOMESTICO VARIEDAD'!J147/10000</f>
        <v>66.167599999999993</v>
      </c>
      <c r="D162" s="162">
        <f>+'[1]CONSUMO DOMESTICO VARIEDAD'!J159/10000</f>
        <v>68.194800000000001</v>
      </c>
      <c r="E162" s="162">
        <f>+'[1]CONSUMO DOMESTICO VARIEDAD'!J171/10000</f>
        <v>72.9846</v>
      </c>
      <c r="F162" s="162">
        <f>+'[1]CONSUMO DOMESTICO VARIEDAD'!J183/10000</f>
        <v>75.194900000000004</v>
      </c>
      <c r="G162" s="162">
        <f>+'[1]CONSUMO DOMESTICO VARIEDAD'!J195/10000</f>
        <v>74.664000000000001</v>
      </c>
      <c r="H162" s="226">
        <f>+'[1]CONSUMO DOMESTICO VARIEDAD'!J207/10000</f>
        <v>57.319699999999997</v>
      </c>
      <c r="I162" s="226"/>
      <c r="J162" s="7"/>
      <c r="K162" s="2"/>
      <c r="L162" s="42" t="s">
        <v>9</v>
      </c>
      <c r="M162" s="80">
        <f>+SUM('[1]CONSUMO DOMESTICO VARIEDAD'!J124:J135)/10000</f>
        <v>941.63800000000003</v>
      </c>
      <c r="N162" s="6">
        <f t="shared" ref="N162:S162" si="366">+SUM(C151:C162)</f>
        <v>892.50299999999993</v>
      </c>
      <c r="O162" s="6">
        <f t="shared" si="366"/>
        <v>839.60210000000006</v>
      </c>
      <c r="P162" s="6">
        <f t="shared" si="366"/>
        <v>885.25929999999994</v>
      </c>
      <c r="Q162" s="6">
        <f t="shared" si="366"/>
        <v>942.96580000000006</v>
      </c>
      <c r="R162" s="6">
        <f t="shared" si="366"/>
        <v>838.09540000000004</v>
      </c>
      <c r="S162" s="67">
        <f t="shared" si="366"/>
        <v>827.50680000000011</v>
      </c>
      <c r="T162" s="37"/>
      <c r="U162" s="78"/>
      <c r="V162" s="7"/>
    </row>
    <row r="163" spans="1:22" ht="25.5" x14ac:dyDescent="0.25">
      <c r="A163" s="53" t="s">
        <v>13</v>
      </c>
      <c r="B163" s="227">
        <f>SUM(B151:B162)</f>
        <v>941.63799999999992</v>
      </c>
      <c r="C163" s="163">
        <f t="shared" ref="C163:H163" si="367">SUM(C151:C162)</f>
        <v>892.50299999999993</v>
      </c>
      <c r="D163" s="163">
        <f t="shared" si="367"/>
        <v>839.60210000000006</v>
      </c>
      <c r="E163" s="163">
        <f t="shared" si="367"/>
        <v>885.25929999999994</v>
      </c>
      <c r="F163" s="163">
        <f t="shared" si="367"/>
        <v>942.96580000000006</v>
      </c>
      <c r="G163" s="163">
        <f t="shared" si="367"/>
        <v>838.09540000000004</v>
      </c>
      <c r="H163" s="228">
        <f t="shared" si="367"/>
        <v>827.50680000000011</v>
      </c>
      <c r="I163" s="228"/>
      <c r="J163" s="56"/>
      <c r="K163" s="3"/>
      <c r="L163" s="43" t="s">
        <v>14</v>
      </c>
      <c r="M163" s="161">
        <f>+AVERAGE(M151:M162)</f>
        <v>984.03768758333342</v>
      </c>
      <c r="N163" s="46">
        <f>+AVERAGE(N151:N162)</f>
        <v>912.20048333333318</v>
      </c>
      <c r="O163" s="46">
        <f t="shared" ref="O163:T163" si="368">+AVERAGE(O151:O162)</f>
        <v>870.27951666666661</v>
      </c>
      <c r="P163" s="46">
        <f t="shared" si="368"/>
        <v>854.60643333333326</v>
      </c>
      <c r="Q163" s="46">
        <f t="shared" si="368"/>
        <v>918.63471666666658</v>
      </c>
      <c r="R163" s="46">
        <f t="shared" si="368"/>
        <v>883.61136666666664</v>
      </c>
      <c r="S163" s="237">
        <f t="shared" si="368"/>
        <v>842.48102500000005</v>
      </c>
      <c r="T163" s="203">
        <f t="shared" si="368"/>
        <v>802.77925000000005</v>
      </c>
      <c r="U163" s="79">
        <f t="shared" ref="U163" si="369">+T163/S163-1</f>
        <v>-4.7124829903439025E-2</v>
      </c>
      <c r="V163" s="75">
        <f t="shared" ref="V163" si="370">+POWER(T163/O163,0.2)-1</f>
        <v>-1.6017271876597183E-2</v>
      </c>
    </row>
    <row r="164" spans="1:22" ht="26.25" thickBot="1" x14ac:dyDescent="0.3">
      <c r="A164" s="122" t="s">
        <v>12</v>
      </c>
      <c r="B164" s="123"/>
      <c r="C164" s="123">
        <f>+C163/B163-1</f>
        <v>-5.2180349561083972E-2</v>
      </c>
      <c r="D164" s="123">
        <f t="shared" ref="D164:F164" si="371">+D163/C163-1</f>
        <v>-5.9272517851480466E-2</v>
      </c>
      <c r="E164" s="123">
        <f t="shared" si="371"/>
        <v>5.4379568607558104E-2</v>
      </c>
      <c r="F164" s="123">
        <f t="shared" si="371"/>
        <v>6.5185985620258569E-2</v>
      </c>
      <c r="G164" s="123">
        <f t="shared" ref="G164:H164" si="372">+G162/F162-1</f>
        <v>-7.060319250374758E-3</v>
      </c>
      <c r="H164" s="127">
        <f t="shared" si="372"/>
        <v>-0.23229802850101799</v>
      </c>
      <c r="I164" s="128"/>
      <c r="J164" s="124"/>
      <c r="K164" s="3"/>
      <c r="L164" s="125" t="s">
        <v>12</v>
      </c>
      <c r="M164" s="126"/>
      <c r="N164" s="126">
        <f>+N163/M163-1</f>
        <v>-7.300249284803606E-2</v>
      </c>
      <c r="O164" s="126">
        <f t="shared" ref="O164:T164" si="373">+O163/N163-1</f>
        <v>-4.5955869825326512E-2</v>
      </c>
      <c r="P164" s="126">
        <f t="shared" si="373"/>
        <v>-1.800925223813632E-2</v>
      </c>
      <c r="Q164" s="123">
        <f t="shared" si="373"/>
        <v>7.4921368288318968E-2</v>
      </c>
      <c r="R164" s="123">
        <f t="shared" si="373"/>
        <v>-3.8125436982269445E-2</v>
      </c>
      <c r="S164" s="127">
        <f t="shared" si="373"/>
        <v>-4.6547999740911616E-2</v>
      </c>
      <c r="T164" s="128">
        <f t="shared" si="373"/>
        <v>-4.7124829903439025E-2</v>
      </c>
      <c r="U164" s="128"/>
      <c r="V164" s="129"/>
    </row>
  </sheetData>
  <mergeCells count="21">
    <mergeCell ref="A1:V1"/>
    <mergeCell ref="A2:V2"/>
    <mergeCell ref="A3:V3"/>
    <mergeCell ref="A5:J5"/>
    <mergeCell ref="L5:V5"/>
    <mergeCell ref="A23:J23"/>
    <mergeCell ref="L23:V23"/>
    <mergeCell ref="A41:J41"/>
    <mergeCell ref="L41:V41"/>
    <mergeCell ref="A59:J59"/>
    <mergeCell ref="L59:V59"/>
    <mergeCell ref="A131:J131"/>
    <mergeCell ref="L131:V131"/>
    <mergeCell ref="A149:J149"/>
    <mergeCell ref="L149:V149"/>
    <mergeCell ref="A77:J77"/>
    <mergeCell ref="L77:V77"/>
    <mergeCell ref="A95:J95"/>
    <mergeCell ref="L95:V95"/>
    <mergeCell ref="A113:J113"/>
    <mergeCell ref="L113:V113"/>
  </mergeCells>
  <hyperlinks>
    <hyperlink ref="X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2024-01-03T21:23:27Z</dcterms:modified>
</cp:coreProperties>
</file>